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11760" activeTab="7"/>
  </bookViews>
  <sheets>
    <sheet name="POS Mediu" sheetId="1" r:id="rId1"/>
    <sheet name="POS CCE" sheetId="2" r:id="rId2"/>
    <sheet name="POS DRU" sheetId="3" r:id="rId3"/>
    <sheet name="AM POR 2011-2012" sheetId="4" r:id="rId4"/>
    <sheet name="POR " sheetId="5" r:id="rId5"/>
    <sheet name="PODCA" sheetId="6" r:id="rId6"/>
    <sheet name="POST" sheetId="7" r:id="rId7"/>
    <sheet name="POAT" sheetId="8" r:id="rId8"/>
    <sheet name="Centralizare" sheetId="9" r:id="rId9"/>
  </sheets>
  <externalReferences>
    <externalReference r:id="rId12"/>
    <externalReference r:id="rId13"/>
    <externalReference r:id="rId14"/>
    <externalReference r:id="rId15"/>
    <externalReference r:id="rId16"/>
    <externalReference r:id="rId17"/>
    <externalReference r:id="rId18"/>
  </externalReferences>
  <definedNames>
    <definedName name="_ftn1" localSheetId="4">'POR '!$C$16</definedName>
    <definedName name="_ftn2" localSheetId="4">'POR '!#REF!</definedName>
    <definedName name="_ftn3" localSheetId="4">'POR '!#REF!</definedName>
    <definedName name="_ftn4" localSheetId="4">'POR '!$C$17</definedName>
    <definedName name="_ftn5" localSheetId="4">'POR '!$C$18</definedName>
    <definedName name="_ftn6" localSheetId="4">'POR '!$C$20</definedName>
    <definedName name="_ftnref1" localSheetId="4">'POR '!$C$6</definedName>
    <definedName name="_ftnref2" localSheetId="4">'POR '!$C$7</definedName>
    <definedName name="_ftnref3" localSheetId="4">'POR '!$C$8</definedName>
    <definedName name="_ftnref4" localSheetId="4">'POR '!$C$9</definedName>
    <definedName name="_ftnref5" localSheetId="4">'POR '!$C$10</definedName>
    <definedName name="_ftnref6" localSheetId="4">'POR '!$C$12</definedName>
    <definedName name="_xlnm.Print_Area" localSheetId="6">'POST'!$A$1:$N$63</definedName>
  </definedNames>
  <calcPr fullCalcOnLoad="1"/>
</workbook>
</file>

<file path=xl/comments2.xml><?xml version="1.0" encoding="utf-8"?>
<comments xmlns="http://schemas.openxmlformats.org/spreadsheetml/2006/main">
  <authors>
    <author>daniela.gheorghian</author>
    <author>Mirela_Tautu</author>
  </authors>
  <commentList>
    <comment ref="B29" authorId="0">
      <text>
        <r>
          <rPr>
            <b/>
            <sz val="10"/>
            <rFont val="Tahoma"/>
            <family val="2"/>
          </rPr>
          <t>daniela.gheorghian:</t>
        </r>
        <r>
          <rPr>
            <sz val="10"/>
            <rFont val="Tahoma"/>
            <family val="2"/>
          </rPr>
          <t xml:space="preserve">
</t>
        </r>
      </text>
    </comment>
    <comment ref="N68" authorId="1">
      <text>
        <r>
          <rPr>
            <b/>
            <sz val="8"/>
            <rFont val="Tahoma"/>
            <family val="0"/>
          </rPr>
          <t>Mirela_Tautu:</t>
        </r>
        <r>
          <rPr>
            <sz val="8"/>
            <rFont val="Tahoma"/>
            <family val="0"/>
          </rPr>
          <t xml:space="preserve">
300 e/pers/an x 50 pers x 5 ani</t>
        </r>
      </text>
    </comment>
  </commentList>
</comments>
</file>

<file path=xl/sharedStrings.xml><?xml version="1.0" encoding="utf-8"?>
<sst xmlns="http://schemas.openxmlformats.org/spreadsheetml/2006/main" count="1568" uniqueCount="756">
  <si>
    <t>Asigurarea materialelor si componentelor necesare bunei functionari a copiatoarelor</t>
  </si>
  <si>
    <t>Servicii de comunicatii pentru OIR POSDRU Regiunea Centru - conexiune de voce si transmisii</t>
  </si>
  <si>
    <t>Inchiriere spatiu (cladire existenta si terenul aferent) necesare bunei functionari a OIR POSDRU Regiunea Centru</t>
  </si>
  <si>
    <t>Utilarea spatiului necesar desfasurarii activitatilor de monitorizare a proiectelor finantate</t>
  </si>
  <si>
    <t>OI POSDRU  SUD VEST OLTENIA</t>
  </si>
  <si>
    <t>X</t>
  </si>
  <si>
    <t>OI POSDRU  ANOFM</t>
  </si>
  <si>
    <t xml:space="preserve">OI POSDRU  SUD EST </t>
  </si>
  <si>
    <t>Technostructura - platforma comuna de lucru pentru OIPOSDRU</t>
  </si>
  <si>
    <t>Inchiriere spatiu - OIPOSDRU MECTS</t>
  </si>
  <si>
    <t>Informare publicitate - OIPOSDRU MECTS</t>
  </si>
  <si>
    <t>OI POSDRU  SUD MUNTENIA</t>
  </si>
  <si>
    <t>OI POSDRU  BUCURESTI ILFOV</t>
  </si>
  <si>
    <t>Utilarea spaţiului necesar desfăşurării activităţilor de monitorizare a proiectelor finanţate din FSE.</t>
  </si>
  <si>
    <t>AM POS DRU</t>
  </si>
  <si>
    <t>Organizarea Comitetelor de Monitorizare POSDRU 2007-2013 în anul 2010</t>
  </si>
  <si>
    <t>Servicii de comunicaţii pentru AMPOSDRU - conexiune de voce şi transmisii de date de tip MPLS de minim 50 Mbps prin fibră optică</t>
  </si>
  <si>
    <t>Organizarea reuniunii extraordinare a Comitetului de Monitorizare pentru POS DRU 2007-2013</t>
  </si>
  <si>
    <t>Organizarea Comitetelor de Monitorizare POSDRU 2007-2013 în anii 2011, 2012, 2013.</t>
  </si>
  <si>
    <t>Conferinta “Green Jobs for Green Economy”</t>
  </si>
  <si>
    <t>Servicii de comunicaţii pentru AMPOSDRU - conexiune de voce şi
transmisii de date de tip MPLS de minim 50 Mbps prin fibră optică, proiect anual 2011-2013</t>
  </si>
  <si>
    <t>Continuarea sprijinului pentru AMPOSDRU şi OI în vederea implementării POSDRU</t>
  </si>
  <si>
    <t>Actualizarea paginii de internet în vederea îmbunătăţirii informării şi promovării POSDRU 2007-2013</t>
  </si>
  <si>
    <t>Realizarea unui film de informare şi promovare a obiectivelor şi
operaţiunilor POSDRU 2007-2013 în rândul grupurilor ţintă</t>
  </si>
  <si>
    <t>AM POSDRU</t>
  </si>
  <si>
    <t>Verificari de management la fata locului</t>
  </si>
  <si>
    <t>Platforma de lucru comuna pentru Organismele Intermediare</t>
  </si>
  <si>
    <t>Asigurarea functionarii Ble call</t>
  </si>
  <si>
    <t>Revizuirea sistemului de evaluare, instruire, conferinţă.</t>
  </si>
  <si>
    <t>5 studii de evaluare (Evaluarea formativă a CSNR, evaluarea intermediară a POAT, evaluarea capacităţii beneficiarilor, evaluarea infrastructurii, raport sinteză).</t>
  </si>
  <si>
    <t>Analiza eficienţei şi eficacităţii practicii, lucrări clarificatoare, studii privind RA şi RIR.</t>
  </si>
  <si>
    <t>Selectarea conferinţelor relevante în domeniul evaluării, acoperirea costurilor participării membrilor unităţilor de evaluare din AM şi ACIS, diseminarea cunoştinţelor dobândite.</t>
  </si>
  <si>
    <t>Organizarea GLE, instruire, conferinţe, asistenţă tehnică pentru proiectele UCE, ACB, indicatori</t>
  </si>
  <si>
    <t>În funcţie de rezultatele proiectului privind indicatorii.</t>
  </si>
  <si>
    <t xml:space="preserve">Măsurarea indicatorilor din CSNR 2007-2013 pentru a sprijini următoarea perioadă de programare. </t>
  </si>
  <si>
    <t>Formare pentru sistemul de gestionare a IS 
1. Training, la nivel de bază privind principiile aplicabile IS, managementul ciclului de proiect şi noua legislaţie în domeniul achiziţiilor publice pentru minim 300 persoane;  
2. Training, la nivel avansat în domeniul controlului şi managementului financiar, organizat pentru minim 150 persoane; Acest modul va fi completat prin schimb de experienţă, în acest domeniu, în State Membre ale Uniunii Europene; 
3. Formare în elaborarea ghidurilor solicitanţilor şi managementul solicitărilor de finanţare, organizat pentru minim 300 persoane;    
4. Formare în domeniul auditului Fondurilor Structurale şi de Coeziune. Componenta se va adresa unui număr de minim 100 persoane.</t>
  </si>
  <si>
    <t xml:space="preserve">1. Formare în monitorizarea, evaluarea şi managementul IS: - sistemul de indicatori pentru 250 participanţi si monitorizarea şi managementul performanţelor programelor operaţionale, monitorizarea regulii ,,n+2” şi ,,n+3” pentru 150 participanţi;
2. Formare pentru personalul ACIS;
3. Formare pentru membrii GLF în domeniul gestionării instrumentelor structurale şi în managementul resurselor umane şi a activităţilor de instruire.
</t>
  </si>
  <si>
    <t xml:space="preserve">Componenta are scopul de a facilita îmbunatatirea cunoaşterii în domeniul ACB în rândul actorilor implicaţi. 
</t>
  </si>
  <si>
    <t>Formare pentru sistemul de gestionare a IS în managementul PO-urilor şi pregătirea perioadei de programare 2014-2020</t>
  </si>
  <si>
    <t xml:space="preserve">Formare pentru sistemul de gestionare a IS în diverse subiecte vizând implementarea programelor operaţionale, comunicarea în domeniul IS şi în pregătirea viitoarei perioade de programare.                                                                                                                                                                                                                </t>
  </si>
  <si>
    <t>Obiectivul specific îl reprezintă furnizarea cunoştinţelor şi aptitudinilor adecvate pentru beneficiari în managementul proiectelor în contextul Instrumentelor Structurale.</t>
  </si>
  <si>
    <t>Formare pentru sistemul de gestiune a IS în diverse subiecte referitoare la IS.</t>
  </si>
  <si>
    <t>Formare pentru sistemul de gestiune a IS în diverse subiecte referitoare la IS, inclusiv închiderea PO-urilor</t>
  </si>
  <si>
    <t>Formare pentru sistemul de gestiune a IS în diverse subiecte referitoare la IS, inclusiv închiderea Programelor Operaţionale</t>
  </si>
  <si>
    <t xml:space="preserve">Sistem e-learning pentru formare generală în IS </t>
  </si>
  <si>
    <t>Formare pentru sistemul de gestiune a IS în diverse subiecte referitoare la IS</t>
  </si>
  <si>
    <t>Crearea unui sistem de tip e-learning pentru potenţiali beneficiari şi pentru formare de baza în managementul IS</t>
  </si>
  <si>
    <t>a) Asigurarea de consultanţă pentru ACP cu privire la factorii determinanţi în certificarea cheltuielilor, dezvoltarea capacităţii personalului de a elabora rapoarte calitative, acordarea suportului necesar pentru îndeplinirea rolului şi responsabilităţilor diferitelor instituţii implicate în gestionarea instrumentelor structurale şi actualizarea manualelor de proceduri;
b) Crearea premiselor pentru implementarea unei aplicaţii informatice care să permită gestionarea documentelor în interiorul direcţiei, planificarea sarcinilor şi pontarea activităţilor realizate, monitorizarea eficienţei şi gradului de încărcare a angajaţilor;
c) Asigurarea funcţionării ACP la standarde europene.</t>
  </si>
  <si>
    <t>Dezvoltarea în continuare a aplicaţiei şi asigurarea mentenanţei, inclusiv traducerea în limba română, trecerea pe ultimele versiuni Oracle, definitivarea interfeţei cu SFC2007, dezvoltarea de servicii web, instrument de e-learning.</t>
  </si>
  <si>
    <t>Asigurarea mentenanţei MySMIS.</t>
  </si>
  <si>
    <t>Studiu privind identificarea unei soluţii informatice care să permită evitarea dublei finanţări a unui proiect, din instrumente structurale şi din alte surse publice.</t>
  </si>
  <si>
    <t>Implementare soluţie informatică pentru evitarea dublei-finanţări.</t>
  </si>
  <si>
    <t>Studiu privind implementarea unei contabilităţi centralizate pentru toate instituţiile responsabile de gestionarea financiară a instrumentelor structurale.</t>
  </si>
  <si>
    <t>Implementarea unei contabilităţi centralizate pentru toate instituţiile responsabile de gestionarea financiară a instrumentelor structurale.</t>
  </si>
  <si>
    <t>Menţinerea informaţiilor actualizate în SMIS-CSNR;Furnizarea promptă şi continuă de asistenţă de specialitate utilizatorilor cu privire la funcţionarea SMIS-CSNR.</t>
  </si>
  <si>
    <t>Furnizarea promptă şi continuă de asistenţă de specialitate utilizatorilor cu privire la funcţionarea SMIS-CSNR.</t>
  </si>
  <si>
    <t>Furnizarea de expertiză şi consultanţă de specialitate, organizarea reuniunilor Grupului de Lucru SMIS-CSNR, participarea la instruiri tehnice de specialitate.</t>
  </si>
  <si>
    <t>Sesiuni de instruire SMIS planificate şi training ad-hoc la solicitarea utilizatorilor.</t>
  </si>
  <si>
    <t>Organizarea de reuniuni şi seminarii de prezentare către publicul larg, materiale promoţionale.</t>
  </si>
  <si>
    <t>Calculatoare şi multifuncţionale achiziţionate pentru funcţionarea SMIS la nivelul ADR Bucureşti-Ilfov.</t>
  </si>
  <si>
    <t>Condiţii adecvate IT&amp;C de utilizare a SMIS în cadrul AM PODCA, 28 de calculatoare personale achiziţionate, 20 UPS-uri achiziţionate.</t>
  </si>
  <si>
    <t>Colocare site secundar.</t>
  </si>
  <si>
    <t>Achiziţionarea de noi echipamente şi licenţe pentru SMIS-CSNR şi a aplicaţiilor sale conexe.</t>
  </si>
  <si>
    <t>Accesarea SMIS-CSNR la parametrii tehnici optimi de către toate instituţiile implicate în gestionarea instrumentelor structurale.</t>
  </si>
  <si>
    <t>Asigurarea comunicaţiilor pentru instituţiile utilizatoare ale sistemului informatic SMIS-CSNR</t>
  </si>
  <si>
    <t>Proiectul a vizat mentenanţa şi dezvoltarea paginilor de web www.fonduri-ue.ro şi www.poat.ro, organizarea de evenimente, tipărirea broşurii de AT, crearea şi difuzarea de spoturi media şi realizarea de sondaje.</t>
  </si>
  <si>
    <t>Campania are la bază conceptul "ÎMPREUNĂ PENTRU O ŢARĂ CU ADEVĂRAT EUROPEANĂ" şi va cuprinde trei etape:
• ETAPA I: Poziţionarea IS ca soluţie în actualul context;
• ETAPA a-II-a: Susţinerea beneficiarilor şi potenţialilor beneficiari în realizarea proiectelor prin oferirea unor soluţii de accelerare a absorbţiei IS; 
• ETAPA a-III-a: Demonstrarea succesului proiectelor realizate cu IS.                                                                                                                                                                         Campania va integra mijloace ale publicităţii convenţionale (ATL: spoturi TV, spoturi radio, machete de presa, panotaj, postere) cu cele ale relaţiilor publice (parteneriate media, evenimente, campanie online, relaţii cu presa etc.)</t>
  </si>
  <si>
    <t>Campanie de comunicare integrată 1</t>
  </si>
  <si>
    <t>Dezvoltarea şi mentenanţa paginii de web www.fonduri-ue.ro.</t>
  </si>
  <si>
    <t>Campanie de comunicare integrată 2</t>
  </si>
  <si>
    <t>Campanie de comunicare integrată 3</t>
  </si>
  <si>
    <t>Elaborarea şi managementul schemei de grant 1</t>
  </si>
  <si>
    <t>Va fi concepută ţinând cont de rezultatele campaniei 1.</t>
  </si>
  <si>
    <t>Va fi concepută ţinând cont de rezultatele campaniei 2 şi de nevoile perioadei în care se va derula.</t>
  </si>
  <si>
    <t xml:space="preserve">Consultanţă în vederea elaborării şi managementului unei scheme de granturi la nivel regional în vederea diseminării informaţiilor despre IS, inclusiv asistenţă pentru derularea financiară a schemei.  </t>
  </si>
  <si>
    <t>Proiecte vizând diseminarea de informaţii despre IS la nivel regional. Aplicanţii vor fi centre şi puncte de informare existente de tip administraţii publice sau ONG.</t>
  </si>
  <si>
    <t>Crearea şi dezvoltarea Centrului de Informare privind Instrumentele Structurale</t>
  </si>
  <si>
    <t>OI Turism</t>
  </si>
  <si>
    <t>POS Mediu</t>
  </si>
  <si>
    <t>POS CCE</t>
  </si>
  <si>
    <t>POS DRU</t>
  </si>
  <si>
    <t>PO DCA</t>
  </si>
  <si>
    <t>POS T</t>
  </si>
  <si>
    <t>POAT</t>
  </si>
  <si>
    <t>POR - numai AM 2011-2012</t>
  </si>
  <si>
    <t>Formular 1</t>
  </si>
  <si>
    <t>Formular 2</t>
  </si>
  <si>
    <t>Formular 3</t>
  </si>
  <si>
    <t>Formular 4a</t>
  </si>
  <si>
    <t>Formular 4b</t>
  </si>
  <si>
    <t>Formular 5</t>
  </si>
  <si>
    <t>Formular 6</t>
  </si>
  <si>
    <t>Formular 7</t>
  </si>
  <si>
    <t>Servicii de evaluare tehnică si financiară pentru axele prioritare 1-5</t>
  </si>
  <si>
    <t xml:space="preserve">Cheltuieli cu vizite de monitorizare a contractelor de Asistenta Tehnica şi vizite de verificare a atributiilor delegate </t>
  </si>
  <si>
    <t xml:space="preserve">Participari intalniri, grupuri de lucru, semnare contracte, întâlniri mass media </t>
  </si>
  <si>
    <t>Participări cursuri, seminarii, conferinţe, etc</t>
  </si>
  <si>
    <t xml:space="preserve">Întâlniri de lucru, protocol </t>
  </si>
  <si>
    <t>Achizitie echipamente( UPS, Laptop, Calculatoare, Mobilier)</t>
  </si>
  <si>
    <t xml:space="preserve">Achiziţie de consumabile de birou </t>
  </si>
  <si>
    <t xml:space="preserve">Cheltuieli cu asigurarea serviciilor de instruire </t>
  </si>
  <si>
    <t>urmează a fi stabilită de Direcţia Generală Achiziţii Publice din MDRT</t>
  </si>
  <si>
    <t>urmează a fi stabilită de Direcţia Generala Achiziţii Publice din MDRT</t>
  </si>
  <si>
    <t>Direcţia Monitorizare Proiecte</t>
  </si>
  <si>
    <t>Direcţia beneficiară</t>
  </si>
  <si>
    <t xml:space="preserve">Achiziţii publice preconizate pentru perioada 2011-2012 în cadrul Autoritatii de Management POR </t>
  </si>
  <si>
    <t>Data estimată pentru finalizarea procedurii de achiziţie</t>
  </si>
  <si>
    <t>Valoare estimată fara TVA (Lei)</t>
  </si>
  <si>
    <t>Valoare estimată fara TVA (euro)</t>
  </si>
  <si>
    <t>Evenimente pentru promovarea POR</t>
  </si>
  <si>
    <t>Licitatie deschisă</t>
  </si>
  <si>
    <t>Dezvoltare si actualizare site POR</t>
  </si>
  <si>
    <t>Licitatie deschisa</t>
  </si>
  <si>
    <t>In curs de derulare</t>
  </si>
  <si>
    <t>Realizare publicatii</t>
  </si>
  <si>
    <t>Martie</t>
  </si>
  <si>
    <t>Revista REGIO</t>
  </si>
  <si>
    <t>Panotaj outdoor</t>
  </si>
  <si>
    <t xml:space="preserve"> - Acordarea de expertiză şi asistenţă tehnică şi de specialitate personalului ACP în scopul certificării cheltuielilor incluse în declaraţiile de cheltuieli ce urmează a fi transmise la CE, prin consultanţă şi externalizarea parţială a procesului de verificare la faţa locului;
 - Acordarea de suport de specialitate personalului ACP în procesul de verificare la faţa locului a cheltuielilor declarate de către autorităţile de management şi implicit în procesul de certificare a cheltuielilor;
 - Sprijin oferit activităţii de verificare la faţa locului, ca parte integrantă a activităţii Autorităţii de Certificare şi Plată, în misiunile de verificare care se desfăşoară în afara localităţii de domiciliu prin asigurarea şi organizarea deplasărilor personalului autorizat să desfăşoare aceste misiuni.</t>
  </si>
  <si>
    <t xml:space="preserve">Obiectivul proiectului constă în sprijinirea funcţionării Autorităţii de Audit prin furnizarea de asistenţă tehnică şi logistică necesară, pentru acoperirea cheltuielilor de funcţionare, organizarea de întâlniri şi evenimente, asigurarea materialelor consumabile, echipamentelor etc. </t>
  </si>
  <si>
    <t>Proiectul reprezintă continuarea asigurării sprijinului pentru dezvoltarea ACP prin consultanţă şi acoperirea cheltuielilor de funcţionare.</t>
  </si>
  <si>
    <t>Proiectul reprezintă continuarea asigurării sprijinului pentru ACIS, inclusiv AM POAT, prin consultanţă şi acoperirea cheltuielilor de funcţionare.</t>
  </si>
  <si>
    <t>Proiectul reprezintă continuarea asigurării sprijinului pentru derularea verificărilor la faţa locului de către ACP.</t>
  </si>
  <si>
    <t>Proiectul reprezintă continuarea asigurării sprijinului pentru AA prin consultanţă şi acoperirea cheltuielilor de funcţionare.</t>
  </si>
  <si>
    <t>Realizarea de evaluări pentru perioada 2009-2010</t>
  </si>
  <si>
    <t>Implementarea nevoilor imediate de dezvoltare şi mentenanţă pentru SMIS-CSNR</t>
  </si>
  <si>
    <t>Dezvoltarea în continuare şi asigurarea funcţionării corespunzătoare a SMIS-CSNR 2011-2013</t>
  </si>
  <si>
    <t>SMIS CSNR 2014-2020</t>
  </si>
  <si>
    <t>MYSMIS</t>
  </si>
  <si>
    <t>Mentenanţă MYSMIS</t>
  </si>
  <si>
    <t>Studiu privind identificarea unei soluţii informatice care să permită evitarea dublei finanţări a unui proiect, din instrumente structurale şi din alte surse publice</t>
  </si>
  <si>
    <t>Implementare soluţie informatică pentru evitarea dublei-finanţări</t>
  </si>
  <si>
    <t>Implementarea unei contabilităţi centralizate pentru toate instituţiile responsabile de gestionarea financiară a instrumentelor structurale</t>
  </si>
  <si>
    <t>Help-Desk SMIS-CSNR 2011-2013</t>
  </si>
  <si>
    <t>Sprijinirea Direcţiei Coordonare de Sistem şi a reţelei de coordonatori în gestionarea SMIS-CSNR 2011-2013</t>
  </si>
  <si>
    <t>Sprijinirea Direcţiei Coordonare de Sistem şi a reţelei de coordonatori în gestionarea SMIS-CSNR 2014-2015</t>
  </si>
  <si>
    <t>Dezvoltarea unei comunităţi eficiente şi profesioniste de utilizatori SMIS-CNSR</t>
  </si>
  <si>
    <t>Menţinerea unei comunităţi eficiente şi profesioniste de utilizatori SMIS-CSNR 2011-2013</t>
  </si>
  <si>
    <t>Activităţi de informare şi diseminare de bune practici adresate utilizatorilor SMIS 2011-2013</t>
  </si>
  <si>
    <t>Activităţi de informare şi diseminare de bune practici adresate utilizatorilor SMIS 2014-2015</t>
  </si>
  <si>
    <t xml:space="preserve">Promovarea MySMIS </t>
  </si>
  <si>
    <t>Îmbunătăţirea arhitecturii hardware şi software a site-ului secundar pentru SMIS-CSNR şi aplicaţiile sale conexe</t>
  </si>
  <si>
    <t>Colocarea site-ului secundar pentru SMIS-CSNR şi aplicaţiile sale conexe</t>
  </si>
  <si>
    <t>Dotare IT ACIS pentru SMIS</t>
  </si>
  <si>
    <t>Consolidarea nodului central al sistemului informatic SMIS-CSNR</t>
  </si>
  <si>
    <t>Formare continuă a personalului implicat în gestionarea Fondurilor Structurale şi de Coeziune</t>
  </si>
  <si>
    <t>Obiectivul specific îl reprezintă furnizarea cunoştinţelor şi aptitudinilor adecvate pentru beneficiari în managementul proiectelor şi al contractelor de achiziţii publice în contextul Instrumentelor Structurale.</t>
  </si>
  <si>
    <t>Sprijin pentru Autoritatea de Audit pentru derularea de activităţi de formare</t>
  </si>
  <si>
    <t xml:space="preserve">Programul Operaţional Asistenţă Tehnică </t>
  </si>
  <si>
    <t>Asigurarea de echipamente pentru utilizarea SMIS pentru ADR SE, ADR Centru, ADR NV, ADR NE, OI POS DRU: SE, Vest, NV, Centru, NE, OI Educatie, OI IMM, ANCS şi AM şi OI POS CCE. Din cele 29 instituţii eligibile, nu s-a primit încă răspuns privind intenţia de a depune proiect pe acest DMI de la 9 instituţii.</t>
  </si>
  <si>
    <t xml:space="preserve">Studiu privind identificarea direcţiilor prioritare de reformă a Politicii de Coeziune post-2013 din perspectiva României - Finalizat in Sem I 2010 </t>
  </si>
  <si>
    <t>Proiecte 2010 din plan/finalizate</t>
  </si>
  <si>
    <t>Dezvoltarea şi implementarea unui mecanism pentru evitarea dublei finanţări; inclusiv complementaritatea între intervenţiile naţionale/comunitare/alte programe</t>
  </si>
  <si>
    <t xml:space="preserve">Dezvoltarea şi implementarea unui sistem integrat pentru monitorizarea temelor orizontale în operaţiunile derulate prin programele operaţionale        
</t>
  </si>
  <si>
    <t>Suport pentru functionarea SMIS in cadrul AM PODCA - Finalizat in Sem I 2010</t>
  </si>
  <si>
    <t xml:space="preserve">Proiecte din plan prevazute sa inceapa din/dupa 2012 </t>
  </si>
  <si>
    <t>Obiectivul general al proiectului îl constituie pregătirea şi perfecţionarea continuă a personalului Autorităţii de Audit implicat în auditarea instrumentelor structurale, în vederea dobândirii unor cunoştinţe aprofundate pentru îndeplinirea atribuţiilor ce decurg din punerea în aplicare a prevederilor regulamentelor comunitare şi a legislaţiei naţionale aferente.</t>
  </si>
  <si>
    <t>Identificarea nevoilor de dezvoltare socio-economică post 2013</t>
  </si>
  <si>
    <t>În funcţie de decizia politică de abordare a acestui subiect.</t>
  </si>
  <si>
    <t>a) Identificarea nevoilor de dezvoltare:
– abordare din punct de vedere al principalelor categorii de beneficiari (entităţi publice centrale, entităţi publice locale, sector privat, ONG/societate civilă) prin chestionare, interviuri
– abordare de la nivelul domeniilor economice şi sociale prin dezbateri publice, seminarii, caravane;
– abordare din punct de vedere financiar prin estimarea valorii nevoilor identificate şi a potenţialului naţional de (co)finanţare (public sau privat);
b) Analiză comparativă a nevoilor identificate cu politicile publice existente (inclusiv din punct de vedere al alocărilor financiare stabilite prin aceste politici);
c) Elaborarea a 2-3 scenarii de abordare a cadrului de programare post 2013 (pentru Obiectivul Convergentă).</t>
  </si>
  <si>
    <t>Elaborarea documentelor naţionale de programare 2014-2020</t>
  </si>
  <si>
    <t>Modelare macroeconomică 2007-2013 privind impactul instrumentelor structurale</t>
  </si>
  <si>
    <t>Modelare macroeconomică 2014-2020 privind impactul instrumentelor structurale</t>
  </si>
  <si>
    <t>Achiziţionare echipamente şi licenţe pentru site-ul secundar.</t>
  </si>
  <si>
    <t>Achiziţionarea de echipamente pentru personalul ACIS în calitate de utilizatori SMIS.</t>
  </si>
  <si>
    <t>Va măsura eficacitatea campaniei integrate 1 şi va sta la baza campaniei integrate 2.</t>
  </si>
  <si>
    <t>Va măsura eficacitatea campaniei integrate 2 şi va sta la baza campaniei integrate 3.</t>
  </si>
  <si>
    <t>Va măsura eficacitatea campaniei integrate 3.</t>
  </si>
  <si>
    <t>Dezvoltarea capacităţii de evaluare</t>
  </si>
  <si>
    <t>Participare la conferinţe internaţionale de evaluare</t>
  </si>
  <si>
    <t>Acord cadru pentru evaluarea instrumentelor structurale - Lot 1 evaluări</t>
  </si>
  <si>
    <t>5 studii de evaluare pe an</t>
  </si>
  <si>
    <t>Acord cadru pentru evaluarea instrumentelor structurale - Lot 2 dezvoltarea capacităţii de evaluare</t>
  </si>
  <si>
    <t>Asistenţă tehnică pentru măsurarea impactului asupra mediului</t>
  </si>
  <si>
    <t>Dezvoltarea şi mentenanţa paginii de web www.fonduri-ue.ro</t>
  </si>
  <si>
    <t>Furnizarea unei versiuni îmbunătăţite a SMIS-CSNR, rezultată în urma ajustării şi modificării aplicaţiei şi rapoartelor pentru facilitarea introducerii de date în sistem şi pentru adaptarea aplicaţiei şi rapoartelor la noi cerinţe generate de modificările intervenite în procedurile instituţiilor responsabile de gestionarea instrumentelor structurale şi în regulamentele comunitare.</t>
  </si>
  <si>
    <t>Asigurarea mentenanţei şi realizarea eventualelor dezvoltări necesare în cazul modificării procedurilor.</t>
  </si>
  <si>
    <t>Dezvoltarea SMIS pentru următoarea perioadă de programare, în baza noilor regulamente comunitare.</t>
  </si>
  <si>
    <t>Extinderea SMIS-CSNR către potenţialii Beneficiari şi Beneficiari de Instrumente Structurale din România prin dezvoltarea unei aplicaţii conexe, folosind tehnologii web, accesibilă pe internet (MySMIS), care va permite completarea, verificarea, validarea şi transmiterea electronică a cererilor de finanţare, cererilor de rambursare şi a rapoartelor de progres, fiind în acelaşi timp un instrument electronic facil de management şi monitorizare de către Beneficiari a proiectelor lor aprobate.</t>
  </si>
  <si>
    <t>2000 persoane pregătite cu privirea la operarea SMIS-CSNR din cadrul instituţiilor implicate în gestionarea instrumentelor structurale; 90 persoane pregătite în vederea formării iniţiale a viitorilor utilizatori SMIS (training al Coordonatorilor SMIS de la nivel central şi local);25 persoane pregătite în domeniul implementării corespunzătoare a SMIS-CSNR.</t>
  </si>
  <si>
    <t>Organizarea de reuniuni periodice şi seminarii de prezentare a SMIS şi a aplicaţiilor sale conexe (evoluţiile în dezvoltare, proceduri, statistici etc.).</t>
  </si>
  <si>
    <t>Sprijin pentru organizarea de evenimente AM POS CCE</t>
  </si>
  <si>
    <t xml:space="preserve">Inchiriere sediu pentru AM , OIE, OI IMM </t>
  </si>
  <si>
    <t>Asistenta tehnica pentru AM POS CCE pentru evaluarea modului de implementare a Planului de comunicare al POS CCE</t>
  </si>
  <si>
    <t>Achizitie de servicii pentru vizite de monitorizare</t>
  </si>
  <si>
    <t xml:space="preserve">Achizitie de consumabile, rechizite </t>
  </si>
  <si>
    <t>Achizitia de active fixe, obiecte de inventar, mobilier, furnituri de birou etc</t>
  </si>
  <si>
    <t>Consultanta pentru elaborare de studii, strategii,</t>
  </si>
  <si>
    <t xml:space="preserve">Achizitie de produse promotionale </t>
  </si>
  <si>
    <t xml:space="preserve">Achizitie de softuri specializate ( RIR, semnatura electronica, management de proiect, contabilitate)  etc) </t>
  </si>
  <si>
    <t xml:space="preserve">Participare la schimburi de experienta </t>
  </si>
  <si>
    <t xml:space="preserve">Sprijin pentru activitatea AM POS CCE prin achizitionarea de consultanta specifica(finaciara, juridica, etc) </t>
  </si>
  <si>
    <t xml:space="preserve">Sprijinirea activităţii AM POS CCE pentru organizarea  anuala a două reuniuni ale Comitetului de Monitorizare a POS -Creşterea Competitivităţii Economice pe o perioada de 5 ani </t>
  </si>
  <si>
    <t xml:space="preserve">Achizitia de servicii de management financiar si control pe o durata de 5 ani </t>
  </si>
  <si>
    <t xml:space="preserve">Campanie de comunicare  POS CCE </t>
  </si>
  <si>
    <t>Sprijinirea Autoritatii de Management in elaborarea documentatiei si implementarea operatiunii privind polii de competitivitate</t>
  </si>
  <si>
    <t>Asistenta tehnica pentru AM POS CCE pentru evaluarea implementarii POS CCE</t>
  </si>
  <si>
    <t xml:space="preserve">Evaluarea exante a POS CCE si strategica de mediu </t>
  </si>
  <si>
    <t xml:space="preserve">Evaluarea prioritatilor orizontale a POS CCE </t>
  </si>
  <si>
    <t xml:space="preserve">Achizitia de echipamente tehnica de calcul       </t>
  </si>
  <si>
    <t>Sprijin pentru desfăşurarea activităţilor AM prin achiziţia de servicii diverse (deplasari interne si externe, curierat, intretinere, reparatii si plata asigurarii autoturismului propriu,  etc)</t>
  </si>
  <si>
    <t xml:space="preserve">A doua evaluare intermediara a POS CCE </t>
  </si>
  <si>
    <t>Continuarea asigurării sprijinului pentru dezvoltarea unei Autorităţi de Audit la standarde europene</t>
  </si>
  <si>
    <t>Obiectivul proiectului constă în sprijinirea funcţionării Autorităţii pentru Coordonarea Instrumentelor Structurale şi a Autorităţii de Management pentru POAT prin furnizarea de asistenţă tehnică şi logistică necesară, precum şi prin acoperirea cheltuielilor administrative.</t>
  </si>
  <si>
    <r>
      <t>Elaborarea CSNR</t>
    </r>
    <r>
      <rPr>
        <i/>
        <sz val="10"/>
        <rFont val="Arial"/>
        <family val="2"/>
      </rPr>
      <t xml:space="preserve"> </t>
    </r>
    <r>
      <rPr>
        <sz val="10"/>
        <rFont val="Arial"/>
        <family val="2"/>
      </rPr>
      <t>2014-2020, inclusiv coordonarea cu elaborarea celorlalte programe subsecvente CSNR, complementaritatea investiţiilor, asistenţă în negocierile cu CE şi integrarea observaţiilor primite de la CE.</t>
    </r>
  </si>
  <si>
    <t>1. Sprijin pentru Autoritatea de Management pentru Programul Operaţional Regional în vederea asigurării managementului, implementării şi evaluării Programului Operaţional Regional pentru anii 2009,2010 şi 2011[1]</t>
  </si>
  <si>
    <r>
      <t>1 056 798</t>
    </r>
    <r>
      <rPr>
        <sz val="9"/>
        <rFont val="Times New Roman"/>
        <family val="1"/>
      </rPr>
      <t>**</t>
    </r>
  </si>
  <si>
    <t>2. Sprijin pentru Autoritatea de Management pentru Programul Operaţional Regional în vederea asigurării managementului şi evaluării Programului Operaţional Regional pentru perioada 2009-2011[2]</t>
  </si>
  <si>
    <r>
      <t>3 853 581</t>
    </r>
    <r>
      <rPr>
        <sz val="9"/>
        <rFont val="Times New Roman"/>
        <family val="1"/>
      </rPr>
      <t>***</t>
    </r>
  </si>
  <si>
    <t>3. Sprijin pentru Autoritatea de Management pentru Programul Operaţional Regional în vederea asigurării managementului şi evaluării Programului Operaţional Regional pentru perioada 2011-2012[3]</t>
  </si>
  <si>
    <r>
      <t>19 863 545</t>
    </r>
    <r>
      <rPr>
        <sz val="9"/>
        <rFont val="Times New Roman"/>
        <family val="1"/>
      </rPr>
      <t>****</t>
    </r>
  </si>
  <si>
    <t>4. Sprijin pentru Autoritatea de Management pentru Programul Operaţional Regional în vederea asigurării mangementului şi evaluării Programului Operaţional Regional pentru perioada 2013-2015[4]</t>
  </si>
  <si>
    <r>
      <t>14 650 591</t>
    </r>
    <r>
      <rPr>
        <sz val="9"/>
        <rFont val="Times New Roman"/>
        <family val="1"/>
      </rPr>
      <t>*****</t>
    </r>
  </si>
  <si>
    <r>
      <t>5 860 837</t>
    </r>
    <r>
      <rPr>
        <sz val="9"/>
        <rFont val="Times New Roman"/>
        <family val="1"/>
      </rPr>
      <t>******</t>
    </r>
  </si>
  <si>
    <r>
      <t>8 594 707</t>
    </r>
    <r>
      <rPr>
        <sz val="9"/>
        <rFont val="Times New Roman"/>
        <family val="1"/>
      </rPr>
      <t>*******</t>
    </r>
  </si>
  <si>
    <t>53 880 059</t>
  </si>
  <si>
    <t>AM POR</t>
  </si>
  <si>
    <t>2. Regio: Informare şi promovare 2012-2015[1]</t>
  </si>
  <si>
    <t>1. Regio: Informare şi promovare 2009-2011</t>
  </si>
  <si>
    <t>1. SPRIJINIREA ORGANISMULUI INTERMEDIAR DIN CADRUL ADR NORD-EST IN PERIOADA 2011-2012 PENTRU IMPLEMENTAREA SI MONITORIZAREA PROGRAMULUI OPERATIONAL REGIONAL 2007-2013 IN REGIUNEA NORD-EST</t>
  </si>
  <si>
    <t>4.178.050 euro</t>
  </si>
  <si>
    <t>SPRIJINIREA ORGANISMULUI INTERMEDIAR DIN CADRUL ADR NORD-EST IN PERIOADA 2013-2014 PENTRU IMPLEMENTAREA SI  MONITORIZAREA PROGRAMULUI OPERATIONAL REGIONAL 2007-2013 IN REGIUNEA NORD-EST</t>
  </si>
  <si>
    <t>5.799.508.48 euro</t>
  </si>
  <si>
    <t>SPRIJINIREA ORGANISMULUI INTERMEDIAR DIN CADRUL ADR NORD-EST IN 2015 PENTRU IMPLEMENTAREA SI MONITORIZAREA PROGRAMULUI OPERATIONAL REGIONAL 2007-2013 IN REGIUNEA NORD-EST</t>
  </si>
  <si>
    <t>3.300.000 euro</t>
  </si>
  <si>
    <t>1. SPRIJIN ACORDAT ORGANISMULUI INTERMEDIAR DIN CADRUL ADR NORD-EST IN PERIOADA 2011-2012 PENTRU IMPLEMENTAREA CU SUCCES A PLANULUI DE COMUNICARE AFERENT PROGRAMUL OPERATIONAL REGIONAL 2007-2013</t>
  </si>
  <si>
    <t>120.000 euro</t>
  </si>
  <si>
    <t>1. SPRIJIN ACORDAT ORGANISMULUI INTERMEDIAR DIN CADRUL ADR NORD-EST IN PERIOADA 2013-2014 PENTRU IMPLEMENTAREA CU SUCCES A PLANULUI DE COMUNICARE AFERENT PROGRAMUL OPERATIONAL REGIONAL 2007-2013</t>
  </si>
  <si>
    <t>1. SPRIJIN ACORDAT ORGANISMULUI INTERMEDIAR DIN CADRUL ADR NORD-EST IN 2015 PENTRU IMPLEMENTAREA CU SUCCES A PLANULUI DE COMUNICARE AFERENT PROGRAMUL OPERATIONAL REGIONAL 2007-2013</t>
  </si>
  <si>
    <t>87.500 euro</t>
  </si>
  <si>
    <t>ADR Nord Est</t>
  </si>
  <si>
    <t>implementarea şi monitorizarea cu profesionalism şi eficienţă a proiectelor finanţate din  POR 2007 - 2013</t>
  </si>
  <si>
    <t>3 040 000</t>
  </si>
  <si>
    <t>3 144 000</t>
  </si>
  <si>
    <t>1. Sprijin pentru implementarea activităţilor de informare şi publicitate din Planul de Comunicare pentru Programul Operaţional Regional 2007-2013 la nivelul Regiunii Sud Muntenia</t>
  </si>
  <si>
    <t>2. Sprijin pentru implementarea activităţilor de informare şi publicitate din Planul de Comunicare pentru Programul Operaţional Regional 2007-2013 la nivelul Regiunii Sud Muntenia</t>
  </si>
  <si>
    <t>292 000</t>
  </si>
  <si>
    <t>3. Sprijin pentru implementarea activităţilor de informare şi publicitate din Planul de Comunicare pentru Programul Operaţional Regional 2007-2013 la nivelul Regiunii Sud Muntenia</t>
  </si>
  <si>
    <t>160 000</t>
  </si>
  <si>
    <t>8 497 000</t>
  </si>
  <si>
    <t>ADR Sud Muntenia</t>
  </si>
  <si>
    <t>1 ˝Sprijin pentru implementarea Programului Operational Regional in Regiunea Bucuresti - Ilfov˝ 2011-2012</t>
  </si>
  <si>
    <t>ADR BI</t>
  </si>
  <si>
    <t>3 ˝Sprijin pentru implementarea Programului Operational Regional in Regiunea Bucuresti - Ilfov˝ 2015</t>
  </si>
  <si>
    <t>2 ˝Sprijin pentru implementarea Programului Operational Regional in Regiunea Bucuresti - Ilfov˝ 2013-2014</t>
  </si>
  <si>
    <t>6 562 520</t>
  </si>
  <si>
    <t>Titlul Proiectului</t>
  </si>
  <si>
    <t>3 910 400</t>
  </si>
  <si>
    <t>3 880 000</t>
  </si>
  <si>
    <t>1. Sprijin pentru implementarea activităţilor de informare şi publicitate din Planul de Comunicare pentru Programul Operaţional Regional 2007-2013 la nivelul Regiunii Nord-Vest</t>
  </si>
  <si>
    <t>234 781</t>
  </si>
  <si>
    <t>2. Sprijin pentru implementarea activităţilor de informare şi publicitate din Planul de Comunicare pentru Programul Operaţional Regional 2007-2013 la nivelul Regiunii Nord-Vest</t>
  </si>
  <si>
    <t>180 000</t>
  </si>
  <si>
    <t>3. Sprijin pentru implementarea activităţilor de informare şi publicitate din Planul de Comunicare pentru Programul Operaţional Regional 2007-2013 la nivelul Regiunii Nord-Vest</t>
  </si>
  <si>
    <t>80 000</t>
  </si>
  <si>
    <t>10 365 181</t>
  </si>
  <si>
    <t>ADR Nord Vest</t>
  </si>
  <si>
    <r>
      <t>1.</t>
    </r>
    <r>
      <rPr>
        <b/>
        <sz val="10"/>
        <rFont val="Times New Roman"/>
        <family val="1"/>
      </rPr>
      <t xml:space="preserve"> </t>
    </r>
    <r>
      <rPr>
        <sz val="10"/>
        <rFont val="Times New Roman"/>
        <family val="1"/>
      </rPr>
      <t>Sprijin pentru ADR Sud-Vest în calitate de Organism Intermediar pentru</t>
    </r>
  </si>
  <si>
    <t>2. Sprijin pentru ADR Sud-Vest în calitate de Organism Intermediar pentru</t>
  </si>
  <si>
    <t>1. Sprijin pentru implementarea activităţilor de informare şi publicitate din Planul de Comunicare pentru Programul Operaţional Regional 2007-2013 la nivelul Regiunii Sud-Vest</t>
  </si>
  <si>
    <t>2. Sprijin pentru implementarea activităţilor de informare şi publicitate din Planul de Comunicare pentru Programul Operaţional Regional 2007-2013 la nivelul Regiunii Sud-Vest</t>
  </si>
  <si>
    <t>3. Sprijin pentru implementarea activităţilor de informare şi publicitate din Planul de Comunicare pentru Programul Operaţional Regional 2007-2013 la nivelul Regiunii Sud-Vest</t>
  </si>
  <si>
    <t>6 350 000 Euro</t>
  </si>
  <si>
    <t>ADR Sud-Vest Oltenia</t>
  </si>
  <si>
    <t xml:space="preserve">. Sprijin pentru ADR Sud Muntenia în calitate de Organism Intermediar pentru 
implementarea şi monitorizarea cu profesionalism şi eficienţă a proiectelor finanţate din  POR 2007 - 2013
</t>
  </si>
  <si>
    <t xml:space="preserve">Sprijin pentru ADR Sud Muntenia în calitate de Organism Intermediar pentru 
implementarea şi monitorizarea cu profesionalism şi eficienţă a proiectelor finanţate din  POR 2007 - 2013
</t>
  </si>
  <si>
    <t xml:space="preserve">3. Sprijin pentru ADR Sud Muntenia în calitate de Organism Intermediar pentru 
implementarea şi monitorizarea cu profesionalism şi eficienţă a proiectelor finanţate din  POR 2007 - 2013
</t>
  </si>
  <si>
    <t>1 585 000</t>
  </si>
  <si>
    <t xml:space="preserve">. Sprijin pentru ADR Nord-Vest în calitate de Organism Intermediar pentru 
implementarea şi monitorizarea cu profesionalism şi eficienţă a proiectelor finanţate din  POR 2007 - 2013
</t>
  </si>
  <si>
    <t xml:space="preserve">Sprijin pentru ADR Nord-Vest în calitate de Organism Intermediar pentru 
implementarea şi monitorizarea cu profesionalism şi eficienţă a proiectelor finanţate din  POR 2007 - 2013
</t>
  </si>
  <si>
    <t xml:space="preserve">Sprijin pentru ADR Nord-Vest în calitate de Organism Intermediar pentru 
implementarea şi monitorizarea cu profesionalism şi eficienţă a proiectelor finanţate din  POR 2007 - 2013
</t>
  </si>
  <si>
    <t>2 080 000</t>
  </si>
  <si>
    <t>1.˝PRO REGIO BUCURESTI ILFOV 2011˝</t>
  </si>
  <si>
    <t>2.˝PRO REGIO BUCURESTI ILFOV 2012˝</t>
  </si>
  <si>
    <t>3.˝PRO REGIO BUCURESTI ILFOV 2013˝</t>
  </si>
  <si>
    <t>2 939 235</t>
  </si>
  <si>
    <t>5 100 000</t>
  </si>
  <si>
    <t xml:space="preserve">Sprijin pentru ADR Centru în calitate de Organism Intermediar pentru 
implementarea şi monitorizarea cu profesionalism şi eficienţă a proiectelor finanţate din  POR 2007 - 2013
</t>
  </si>
  <si>
    <t>ADR Centru</t>
  </si>
  <si>
    <t>1. Sprijin pentru implementarea activităţilor de informare şi publicitate din Planul de Comunicare pentru Programul Operaţional Regional 2007-2013 la nivelul Regiunii Centru</t>
  </si>
  <si>
    <t>2. Sprijin pentru implementarea activităţilor de informare şi publicitate din Planul de Comunicare pentru Programul Operaţional Regional 2007-2013 la nivelul Regiunii Centru</t>
  </si>
  <si>
    <t>253 289.75</t>
  </si>
  <si>
    <t xml:space="preserve"> 420 000</t>
  </si>
  <si>
    <t>8 709 025.47</t>
  </si>
  <si>
    <t>“Sprijin pentru ADR SE in perioada 2011 – 2012 in vederea implementarii, managementului si evaluarii POR si pentru pregatirea urmatorului exercitiu de programare”</t>
  </si>
  <si>
    <t>Sprijin pentru ADR SE in perioada 2013 – 2015 in vederea implementarii, managementului si evaluarii POR si pentru pregatirea urmatorului exercitiu de programare”</t>
  </si>
  <si>
    <t xml:space="preserve">         </t>
  </si>
  <si>
    <t xml:space="preserve">          </t>
  </si>
  <si>
    <t xml:space="preserve">             </t>
  </si>
  <si>
    <t xml:space="preserve">                  </t>
  </si>
  <si>
    <t>1)“ Sprijin pentru ADR SE in vederea implementarii Planului de Comunicare al Programului Operational Regional 2007 – 2013 la nivelul  Regiunii de Dezvoltare Sud- Est in perioada 2011 - 2012”</t>
  </si>
  <si>
    <t>2)“ Sprijin pentru ADR SE in vederea implementarii Planului de Comunicare al Programului Operational Regional 2007 – 2013 la nivelul  Regiunii de Dezvoltare Sud- Est in perioada 2013 - 2015”</t>
  </si>
  <si>
    <t xml:space="preserve">                   </t>
  </si>
  <si>
    <t xml:space="preserve">               </t>
  </si>
  <si>
    <t>ADR Sud Est</t>
  </si>
  <si>
    <t>3 275 024,18</t>
  </si>
  <si>
    <t>1 140 129,76</t>
  </si>
  <si>
    <t xml:space="preserve">Sprijin pentru ADR Vest în calitate de Organism Intermediar pentru 
implementarea şi monitorizarea cu profesionalism şi eficienţă a proiectelor finanţate din  POR 2007 - 2013
</t>
  </si>
  <si>
    <t>3 200 000</t>
  </si>
  <si>
    <t>1. Sprijin pentru implementarea activităţilor de informare şi publicitate din Planul de Comunicare pentru Programul Operaţional Regional 2007-2013 la nivelul Regiunii Vest</t>
  </si>
  <si>
    <t>300 000</t>
  </si>
  <si>
    <t>2. Sprijin pentru implementarea activităţilor de informare şi publicitate din Planul de Comunicare pentru Programul Operaţional Regional 2007-2013 la nivelul Regiunii Vest</t>
  </si>
  <si>
    <t>190 046,69</t>
  </si>
  <si>
    <t>3. Sprijin pentru implementarea activităţilor de informare şi publicitate din Planul de Comunicare pentru Programul Operaţional Regional 2007-2013 la nivelul Regiunii Vest</t>
  </si>
  <si>
    <t>8 405 200,63</t>
  </si>
  <si>
    <t>ADR Vest</t>
  </si>
  <si>
    <r>
      <t xml:space="preserve">1. </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</si>
  <si>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r>
      <t xml:space="preserve">2. </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</si>
  <si>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r>
      <t>3.</t>
    </r>
    <r>
      <rPr>
        <b/>
        <sz val="12"/>
        <rFont val="Trebuchet MS"/>
        <family val="2"/>
      </rPr>
      <t>“</t>
    </r>
    <r>
      <rPr>
        <sz val="12"/>
        <rFont val="Trebuchet MS"/>
        <family val="2"/>
      </rPr>
      <t>SPRIJIN PENTRU ORGANISMUL INTERMEDIAR – DIRECŢIA GESTIONARE FONDURI COMUNITARE PENTRU TURISM ÎN VEDEREA IMPLEMENTĂRII PROGRAMULUI OPERAŢIONAL REGIONAL 2007-2013</t>
    </r>
    <r>
      <rPr>
        <b/>
        <sz val="12"/>
        <rFont val="Trebuchet MS"/>
        <family val="2"/>
      </rPr>
      <t>”</t>
    </r>
  </si>
  <si>
    <t>2 500 000</t>
  </si>
  <si>
    <t>2 000 000</t>
  </si>
  <si>
    <t>363 968. 25</t>
  </si>
  <si>
    <t>4 863 968.25</t>
  </si>
  <si>
    <t>Programul Operaţional Regional</t>
  </si>
  <si>
    <t>Sprijin pentru îmbunătăţirea capacităţii beneficiarilor IS de a derula proceduri de achiziţie publică</t>
  </si>
  <si>
    <t>Dezvoltarea sistemului de statistică regională pentru IS</t>
  </si>
  <si>
    <t>* Situatie fara ADR-uri</t>
  </si>
  <si>
    <t>ADR Sud Vest Oltenia</t>
  </si>
  <si>
    <t>Total</t>
  </si>
  <si>
    <t>OI Centru</t>
  </si>
  <si>
    <t>OI MECTS</t>
  </si>
  <si>
    <t>OI POSDRU  BI</t>
  </si>
  <si>
    <t>OI POSDRU  Nord Vest</t>
  </si>
  <si>
    <t>OI POSDRU  Sud Vest Oltenia</t>
  </si>
  <si>
    <t>OI POSDRU Nord Est</t>
  </si>
  <si>
    <t>OI POSDRU Sud Munteania</t>
  </si>
  <si>
    <t>OI POSDRU Sud Est</t>
  </si>
  <si>
    <t>OI POSDRU Vest</t>
  </si>
  <si>
    <t xml:space="preserve">Servicii de comunicaţii pentru OIRPOSDRU Sud-Vest Oltenia - conexiune de voce şi transmisii de date de tip MPLS de minim 10 Mbps prin fibră optică*                                                                  </t>
  </si>
  <si>
    <t xml:space="preserve">Organizarea de evenimente regionale (conferinţe regionale de lansare a cererilor de propuneri de proiecte, seminarii judeţene, caravane) pentru anul 2011  - durata  1 an*                                        </t>
  </si>
  <si>
    <t>Conferinţa naţională anuală privind implementarea POSDRU 2007-2013 (2011-2013)</t>
  </si>
  <si>
    <t>Organizarea conferinţei internaţionale privind promovarea POSDRU 2007-2013 în vederea accesării în parteneriat a FSE</t>
  </si>
  <si>
    <t>Implementarea Planului Anual de Comunicare al CNDIPT- OIPOSDRU pentru anul 2011</t>
  </si>
  <si>
    <t>Implementarea Planului Anual de Comunicare al CNDIPT- OIPOSDRU pentru anul 2012</t>
  </si>
  <si>
    <t>Implementarea Planului Anual de Comunicare al CNDIPT- OIPOSDRU pentru anul 2013</t>
  </si>
  <si>
    <t>Evenimente „faţă în faţă” ale OIRPOSDRU Nord Vest”</t>
  </si>
  <si>
    <t>Vizibilitate sporită prin materiale publicitare permanente ale OIRPOSDRU Nord Vest</t>
  </si>
  <si>
    <t>Informaţii electronice de calitate prin servicii de internet asigurate de OIRPOSDRU Nord Vest</t>
  </si>
  <si>
    <t>Promovarea oportunităţilor de finanţare POSDRU şi organizarea sesiunilor de pregatire pentru potenţialii beneficiari şi pentru beneficiari din Regiunea Sud Est în anul 2011</t>
  </si>
  <si>
    <t>Organizarea activităţilor de informare si publicitate la nivelul Regiunii Sud Muntenia în anul 2011</t>
  </si>
  <si>
    <t>Inchiriere imobil pentru functionarea OIRPOSDRU Sud-Est</t>
  </si>
  <si>
    <t>Inchiriere spaţiu si servicii arhivare documente</t>
  </si>
  <si>
    <t xml:space="preserve">Sprijin pentru asigurarea unei capacitati administrative adecvate a OIPOSDRU MECTS pentru implementarea si managementul eficient si eficace al POSDRU, in conformitate cu regulamentele comunitare si legislatia nationala aplicabila. </t>
  </si>
  <si>
    <t>OI POSDRU CNDIPT</t>
  </si>
  <si>
    <t>Asistenta tehnica pentru evaluare, selectie si contractare proiecte in cadrul DMI 2.1 si 2.3 Axa prioritara 2 POSDRU 2007-2013</t>
  </si>
  <si>
    <t>OI POSDRU NORD EST</t>
  </si>
  <si>
    <t>Asigurarea de servicii pentru buna functionare a departamentelor din cadrul OIR POSDR - Regiunea Nord Est, in vederea obtinerii unei capacitati administrative adecvate la nivelul Organismului Intermediar</t>
  </si>
  <si>
    <t>Realizarea unui sistem modern de comunicatii proprii printr-o retea securizata VPN MPLS intre sediul OIR POSDRU NORD-EST si reprezentantele sale judetene</t>
  </si>
  <si>
    <t>Achizitionare materiale consumabile necesare functionarii OIR POSDRU Vest</t>
  </si>
  <si>
    <t>Achizitionare LEGIS  necesar functionarii OIR POSDRU Vest</t>
  </si>
  <si>
    <t>Achizitionare mobilier  necesar functionarii OIR POSDRU Vest</t>
  </si>
  <si>
    <t>Achizitionare  suport tehnic pentru aplicatiile economice SINTEC necesare OIR POSDRU Vest</t>
  </si>
  <si>
    <t>Achizitionare servicii de asistenta tehnica la echipamentele: statii de lucru, servere Linux si Microsoft, imprimante, echipamente multifunctionale, scannere, retea date si echipamente active, centrala telefonica necesare OIR POSDRU VEST</t>
  </si>
  <si>
    <t xml:space="preserve">Cheltuielile OIR POSDRU Vest cu  chiria la spatiul existent. </t>
  </si>
  <si>
    <t>Achizitionare servicii de acces si/sau transmisii de date, servicii de telefonie si internet necesare OIR POSDRU Vest</t>
  </si>
  <si>
    <t>OI POSDRU VEST</t>
  </si>
  <si>
    <t>OI POSDRU  NORD VEST</t>
  </si>
  <si>
    <t>Nota: Observatiile si notele sunt cuprinse in fisierele de la AM si AD-*uri (proiectele cuprind global activitatile, neputandu-se face impartirea sumelor pe tipuri de activitati)</t>
  </si>
  <si>
    <t>Obiectivul specific îl reprezintă furnizarea cunoştinţelor şi aptitudinilor adecvate pentru beneficiari în managementul proiectelor în contextul Instrumentelor  Structurale.</t>
  </si>
  <si>
    <t>Formarea beneficiarilor în domeniul implementării proiectelor finanţate din Instrumente Structurale 3</t>
  </si>
  <si>
    <t>Formarea beneficiarilor în domeniul implementării proiectelor finanţate din Instrumente Structurale 4</t>
  </si>
  <si>
    <t>Sprijin pentru implementarea planului de comunicare ACIS </t>
  </si>
  <si>
    <t>Sondaj de opinie 2</t>
  </si>
  <si>
    <t>Sondaj de opinie 3</t>
  </si>
  <si>
    <t>Sondaj de opinie 4</t>
  </si>
  <si>
    <t>Dezvoltarea Centrului de Informare privind Instrumentele Structurale</t>
  </si>
  <si>
    <t>Schema de granturi 1</t>
  </si>
  <si>
    <t>Schema de granturi 2</t>
  </si>
  <si>
    <t>Managementul schemei de grant 2</t>
  </si>
  <si>
    <t xml:space="preserve">Scopul proiectului </t>
  </si>
  <si>
    <t>Îmbunătăţirea sistemului de indicatori utilizaţi în monitorizarea şi evaluarea Programelor Operaţionale şi Cadrului Strategic Naţional de Referinţă</t>
  </si>
  <si>
    <t>Sprijin oferit personalului ACP pentru eficientizarea implementării Instrumentelor Structurale prin încurajarea schimbului de experienţă</t>
  </si>
  <si>
    <t>Sprijin pentru finanţarea parţială a cheltuielilor de personal 14.04.2009 - 31.12.2011</t>
  </si>
  <si>
    <t>Sprijin pentru coordonarea implementării Planurilor Integrate de Dezvoltare ale polilor de creştere I</t>
  </si>
  <si>
    <t>Sprijin pentru coordonarea implementării Planurilor Integrate de Dezvoltare ale polilor de creştere II</t>
  </si>
  <si>
    <t>Sprijin pentru finanţarea parţială a cheltuielilor de personal 01.01.2012 - 30.06.2015</t>
  </si>
  <si>
    <t>Sprijin pentru organizarea şi participarea ACIS la schimburi de experienţă privind instrumentele structurale</t>
  </si>
  <si>
    <t>Obiectivul specific al proiectului este de a contribui la îmbunătăţirea calităţii sistemului de indicatori de monitorizare şi evaluare a programelor operaţionale şi a CSNR, prin elaborarea unui ghd privind indicatorii şi diseminarea acestuia în rândul actorilor implicaţi în gestionarea instrumentelor structurale.</t>
  </si>
  <si>
    <t>Elaborarea de ghiduri, metodologii, organizarea de schimburi de experienţă pentru îmbunătăţirea procedurilor de atribuire derulate de beneficiarii de instrumente structurale în cadrul proiectelor finanţate din acestea.</t>
  </si>
  <si>
    <t>Organizarea de către ACIS a schimburilor de experienţă cu State Membre ale UE în vederea identificării de măsuri pentru eficientizarea implementării instrumentelor structurale în România.</t>
  </si>
  <si>
    <t>Îmbunătăţirea statisticilor regionale în contextul pregătirilor pentru viitoarea perioadă de programare.</t>
  </si>
  <si>
    <t>Studii de fundamentare a deciziei privind abordarea regională la nivelul României, post 2013</t>
  </si>
  <si>
    <t>Asistenţă şi sprijin pentru îmbunătăţirea procesului de monitorizare a PO</t>
  </si>
  <si>
    <t>Obiectivul proiectului constă în operarea unei Facilităţi de Asistenţă Tehnică, ca un instrument flexibil şi rapid la îndemâna structurilor de coordonare şi gestionare a instrumentelor structurale pentru:
- rezolvarea urgentă a blocajelor de natură procedurală şi legală legate de implementarea instrumentelor structurale, cu caracter orizontal;
- îmbunătăţirea în general a funcţionării sistemului printr-o serie de analize şi studii care să furnizeze recomandări şi linii directoare comune pentru mai multe programe operaţionale;
- sprijinirea schimbului de experienţă şi bune practici la nivelul întregului sistem;
- sprijinirea beneficiarilor şi a potenţialilor beneficiari în elaborarea/revizuirea unor documentaţii de proiect sau de atribuire.</t>
  </si>
  <si>
    <t xml:space="preserve">Obiectivul acestui proiect a fost de a realiza un studiu care să identifice, să fundamenteze şi să formuleze direcţiile prioritare de reformă a Politicii de Coeziune a Uniunii Europene post-2013 în concordanţă cu nevoile şi priorităţile României, în contextul cadrului economic, social şi de politici european. </t>
  </si>
  <si>
    <t>Obiectivul specific al proiectului este organizarea de către ACP de întâlniri şi evenimente legate de aspecte tematice cheie, evenimente axate pe schimb de experienţă, reuniuni şi ateliere de lucru la care să participe personal al instituţiilor europene similare şi/sau convergenţe precum şi participarea personalului ACP la activităţile organizate de instituţii similare şi/sau complementare cu aceasta, de tip schimb de experienţă, reuniuni şi ateliere de lucru, în vederea diseminării de informaţii privind cele mai bune practici în domeniul implementării, managementului şi controlului fondurilor structurale şi de coeziune.</t>
  </si>
  <si>
    <t>Proiectele au ca scop coordonarea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 Proiectele au o durată de 36 luni finalizându-se majoritatea în 2012.</t>
  </si>
  <si>
    <t>Rambursarea costurilor aferente aplicării Legii nr.490/2004 privind stimularea financiară a personalului care gestionează fonduri comunitare, cu modificările şi completările ulterioare pentru personalul implicat în coordonarea, managementul şi controlul Fondurilor Structurale şi de Coeziune - Obiectivul Convergenţă.</t>
  </si>
  <si>
    <t>Sprijinirea în continuare a coordonării pregătirii şi implementării planurilor integrate de dezvoltare aferente polilor de creştere Iaşi, Braşov, Constanţa, Craiova, Timişoara, Ploieşti şi Cluj prin sprijinirea activităţii coordonatorilor de pol (care îşi desfăşoară activitatea în cadrul ADR) şi a personalului de sprijin al acestora.</t>
  </si>
  <si>
    <t>Dezvoltarea capacităţii Autorităţii de Certificare şi Plată în vederea gestionării eficiente a Instrumentelor Structurale şi de Coeziune</t>
  </si>
  <si>
    <t>Sprijinirea funcţionării Autorităţii de Certificare şi Plată în procesul de verificare la faţa locului, efectuată în scopul certificării cheltuielilor declarate la CE </t>
  </si>
  <si>
    <t>Sprijin pentru dezvoltarea unei Autorităţi de Audit la standarde europene</t>
  </si>
  <si>
    <t>Continuarea dezvoltării capacităţii Autorităţii de Certificare şi Plată în vederea gestionării eficiente a Instrumentelor Structurale şi de Coeziune</t>
  </si>
  <si>
    <t>Continuarea asigurării sprijinului pentru funcţionarea ACIS, inclusiv a AM POAT</t>
  </si>
  <si>
    <t xml:space="preserve">Sprijin pentru funcţionarea ACIS, inclusiv a AM POAT </t>
  </si>
  <si>
    <t>Continuarea sprijinirii funcţionării Autorităţii de Certificare şi Plată în procesul de verificare la faţa locului, efectuată în scopul certificării cheltuielilor declarate la CE </t>
  </si>
  <si>
    <t>OI POSDRU  CENTRU</t>
  </si>
  <si>
    <t>Achiziţionare suport licenţe (existente în prezent şi identificate până acum).</t>
  </si>
  <si>
    <t>Asigurarea de echipamente pentru utilizarea SMIS</t>
  </si>
  <si>
    <t>a) Analiza comparativă a 3-4 modele existente şi stabilirea celui mai potrivit pentru nevoile de evaluare macro-economică 2007-2013, eventual identificarea nevoilor de îmbunătăţire/dezvoltare a modelului existent;
b) Îmbunătăţirea/dezvoltarea modelului ales, actualizarea anuală a datelor şi furnizarea în consecinţă a rezultatelor modelării.</t>
  </si>
  <si>
    <t>Îmbunătăţirea/dezvoltarea modelului ales sau alegerea unui alt model potrivit nevoilor post2013, actualizarea anuală a datelor şi furnizarea în consecinţă a rezultatelor modelării pentru elaborarea documentelor de programare 2014-2020.</t>
  </si>
  <si>
    <t>Dezvoltarea mecanismului pentru verificarea dublei finanţări va sprijini activitatea de monitorizare de la nivelul AM/OI în realizarea sarcinilor specifice pe parte de monitorizare de proiect. Astfel va fi pus la dispozitia tuturor instituţiilor un instrument eficient (bază de date) care va permite identificarea suprapunerilor între intervenţiile naţionale/regionale, intervenţii comunitare şi alte programe (Banca Mondială, SEE, etc).</t>
  </si>
  <si>
    <t>Evaluarea progreselor obtinute în implementarea temelor orizontale, în procesul de absorbţie a Instrumentelor Structurale, se va realiza prin dezvoltarea unui sistem unitar de colectare (management) a datelor privind temele orizontale. Sistemul va fi implementat la nivelul AM/OI şi va implica realizarea de analize şi studii pentru identificarea stadiul implementării temelor la nivelul fiecărui PO.</t>
  </si>
  <si>
    <t>Scopul acestui proiect este de a furniza asistenţă şi sprijin metodologic pentru elaborarea Rapoartelor Anuale de Implementare de către Autorităţile de management în condiţii optime. Sprijinul oferit se va focaliza pe cerinţele generale şi specifice ale raportului, precum şi pe recomandările Comisiei pe marginea ultimului exerciţiu de elaborare.</t>
  </si>
  <si>
    <t>Dezvoltarea capacităţii pentru analiza cost-beneficiu</t>
  </si>
  <si>
    <t>Sprijin direct pentru implementarea PO</t>
  </si>
  <si>
    <t>AM POS CCE</t>
  </si>
  <si>
    <t>AM/OI</t>
  </si>
  <si>
    <t xml:space="preserve">Contractarea de experţi externi pentru procesul de evaluare a proiectelor depuse în cadrul operaţiunilor gestionate de OI IMM din cadrul Axei prioritare 1 a POS CCE </t>
  </si>
  <si>
    <t xml:space="preserve">Sprijin acordat OI IMM în realizarea activităţilor de monitorizare şi control la fata locului, cu echipe mixte </t>
  </si>
  <si>
    <t xml:space="preserve">Sprijin acordat OI IMM în realizarea activităţii de verificare administrativă a Cererilor de Rambursare </t>
  </si>
  <si>
    <t>Asigurarea serviciilor de poştă şi curierat pentru OI IMM</t>
  </si>
  <si>
    <t xml:space="preserve">Instruirea personalului OI IMM în diverse domenii </t>
  </si>
  <si>
    <t>Alte idei de proiecte in curs de identificare</t>
  </si>
  <si>
    <t xml:space="preserve">Crearea unui sistem de informare/comunicare eficient pentru OI IMM </t>
  </si>
  <si>
    <t>Analiză de impact în vederea cuantificării cât mai realiste a progresului realizat în implementarea operaţiunilor aflate în gestiunea OI IMM</t>
  </si>
  <si>
    <t>Achiziţie de echipamente, aplicaţii/servicii IT şi achiziţie de birotică, pentru implementarea unui sistem de management informatizat şi a unui sistem de arhivare electronică a documentaţiilor din arhiva OI</t>
  </si>
  <si>
    <t>Sprijin logistic cu tehnică informatică şi de comunicaţii pentru realizarea activităţilor OI IMM de monitorizare tehnică şi control la fata locului</t>
  </si>
  <si>
    <t xml:space="preserve">Îmbunătăţirea dotării tehnice a serviciilor funcţionale din cadrul OI, prin achiziţia de tehnică informatică avansată, mijloace de comunicaţii şi aparatură birotică     </t>
  </si>
  <si>
    <t>OI IMM</t>
  </si>
  <si>
    <t>Alte idei de proiecte IT in curs de identificare</t>
  </si>
  <si>
    <t>Alte idei de proiecte informare si publicitate in curs de identificare</t>
  </si>
  <si>
    <t>Sprijin pentru managementul, implementarea, monitorizarea si controlul proiectelor din cadrul Axei prioritare 3 POS CCE.</t>
  </si>
  <si>
    <t xml:space="preserve">Contractarea experţilor externi pentru procesul de evaluare tehnică şi financiară a  propunerilor de proiecte  depuse în cadrul Axei prioritare 3 a POS CCE aferent apelurilor de proiecte pentru anii 2009 - 2012 </t>
  </si>
  <si>
    <t>Arhivarea fizică şi electronică a documentelor OIPSI***</t>
  </si>
  <si>
    <t xml:space="preserve">Analiza necesităţilor sectorului public şi privat cu privire obiectul şi necesitatea intervenţiei fondurilor structurale în domeniul IT pentru următoarea perioadă de programare </t>
  </si>
  <si>
    <t xml:space="preserve">Studii, strategii si documente pentru identificarea si justificarea proiectelor, efectuarea de analize, rapoarte si studii specifice </t>
  </si>
  <si>
    <t>Sprijin pentru desfăşurarea activităţilor OIPSI  prin achiziţia de servicii diverse (plata utilitatilor, deplasari interne si externe altele decat cele de control si monitorizare, intretinere, reparatii etc)</t>
  </si>
  <si>
    <t>Achizitia de active fixe, obiecte de inventar, mobilier, furnituri de birou</t>
  </si>
  <si>
    <t xml:space="preserve">Participare la schimburi de experienta cu alte state membre UE </t>
  </si>
  <si>
    <t>Sprijin pentru evaluare şi TI  în cadrul Axei prioritare 3 POS CCE</t>
  </si>
  <si>
    <t>Achizitia de aplicatii informatice pentru OIPSI privind managementul de proiect si controlul implementarii proiectelor**</t>
  </si>
  <si>
    <t>Sprijin pentru comunicare şi informare</t>
  </si>
  <si>
    <t>OIPSI</t>
  </si>
  <si>
    <t xml:space="preserve">Sprijin pentru selectia/evaluarea propunerilor de proiecte pentru Axa Prioritara 2 din POS-CCE </t>
  </si>
  <si>
    <t>Sprijin pentru desfăşurarea activităţilor OI cercetare prin achiziţia de servicii diverse (plata utilitatilor, deplasari interne si externe, intretinere, reparatii si plata asigurarii autoturismului propriu, inchirieri sedii etc)</t>
  </si>
  <si>
    <t xml:space="preserve">Sustinerea activitatii de verficare la fata locului a proiectelor finantate in cadrul Axei prioritare 2 a POS-CCE, prin achizitia de servicii de control </t>
  </si>
  <si>
    <t xml:space="preserve">Sprijin pentru desfăşurarea activităţilor curente ale OI cercetare prin achizitia de servicii suport (financiar contabile si mentenanta) (2010-2011) </t>
  </si>
  <si>
    <t>Achizitia de active fixe, obiecte de inventar, mobilier, furnituri de birou, materiale consumabile (Nelea)</t>
  </si>
  <si>
    <t xml:space="preserve">Training specializat pentru OI Cercetare </t>
  </si>
  <si>
    <t>Sprijin pentru desfăşurarea activităţilor OI cercetare prin achiziţia de servicii  de consultanta (tehnico-stiintifica, financiara, juridica, pentru achizitii publice)</t>
  </si>
  <si>
    <t xml:space="preserve">Sprijinirea activităţilor de comunicare/publicitate pentru Axa Prioritară 2 din POS CCE </t>
  </si>
  <si>
    <t>Sprijin pentru dezvoltare in Tehnologia Informatiei pentru OI Cercetare</t>
  </si>
  <si>
    <t>OI Cercetare</t>
  </si>
  <si>
    <t>Contractarea expertilor externi pentru procesul de evaluare tehnica si financiara a proiectelor din cadrul Axei Prioritare 4 a OIE POS-CCE**</t>
  </si>
  <si>
    <t>Servicii de asigurare pentru raspundere civila profesionala a personalului OIE</t>
  </si>
  <si>
    <t>Servicii postale, curierat rapid</t>
  </si>
  <si>
    <t>Achizitionare rechizite si tonere</t>
  </si>
  <si>
    <t>Achizitionare produse pentru birouri (distrugator documente, robot telefonic, reportofon, aparat de fotografiat, laptop, dulapuri si fisete, scaune, carucior de birou)</t>
  </si>
  <si>
    <t>Servicii transport  (intern si extern) si cazare</t>
  </si>
  <si>
    <t>Achizitie de servicii pentru vizite de monitorizare (experti)</t>
  </si>
  <si>
    <t>Studii, strategii, rapoarte referitoare la domeniul energetic si finantarea din fonduri structurale, analiza de impact a implementarii Axei 4.</t>
  </si>
  <si>
    <t xml:space="preserve">Pregatire profesionala a personalului OIE (inclusiv:contractare FIDIC si instruirea evaluatorilor de proiecte în conformitate cu principiile Societăţii Europene de Evaluare) </t>
  </si>
  <si>
    <t>Servicii de inchiriere autoturisme pentru deplasarile personalului OIE</t>
  </si>
  <si>
    <t>Servicii pentru organizarea Comitetelor de selectie si plata membrilor acestora</t>
  </si>
  <si>
    <t>Servicii de consultanta juridica pentru OIE</t>
  </si>
  <si>
    <t>Asistenta si reprezentare juridica pentru OIE</t>
  </si>
  <si>
    <t>Creşterea capacităţii de management financiar şi control a OIE, prin susţinerea activităţii CMFC de verificare administrativă a cererilor de rambursare şi a celei de control la faţa locului a proiectelor finanţate în cadrul AP 4 POS-CCE, prin contractarea de personal extern necesar pentru completarea echipelor de control şi de verificare administrativă a cererilor de rambursare, inclusiv asigurarea logisticii aferente.</t>
  </si>
  <si>
    <t>Sprijin pentru desfăşurarea activităţilor OIE prin achiziţia de servicii de consultanta tehnica si consultanta pentru achizitii publice</t>
  </si>
  <si>
    <t>Servicii de arhivare (fizica) a documentelor</t>
  </si>
  <si>
    <t>Servicii tipografice editare brosuri</t>
  </si>
  <si>
    <t>Organizarea unor evenimente pentru promovarea operatiunilor din cadrul AP 4 gestionate de OIE,  consultari pentru noul POS, elaborarea si achizitionarea de produse informative si de promovare, precum si sustinerea participarii OIE la targuri si expozitii, organizarea unor vizite ale reprezentantilor presei la proiecte de succes.</t>
  </si>
  <si>
    <t>Achiziţie de echipamente( scanner, fax, copiator)  aplicaţii/servicii IT pentru implementarea unui sistem de arhivare electronică a documentaţiilor din arhiva OIE</t>
  </si>
  <si>
    <t xml:space="preserve">Sistem informatic de stocare a documentatiei aferente OIE- CMFC </t>
  </si>
  <si>
    <t>Servicii de reclama si publicitate in presa pentru lansarile apelurilor de proiecte si creearea unui film (scurt metraj) de prezentare</t>
  </si>
  <si>
    <t xml:space="preserve">Achizitie de softuri specializate ( RIR, semnatura electronica, management de proiect, contabilitate)  etc. </t>
  </si>
  <si>
    <t>OI Energie</t>
  </si>
  <si>
    <t>Alte idei de proiecte DMI 5.1. in curs de identificare</t>
  </si>
  <si>
    <t>Alte idei de proiecte oe DMI 5.1. in curs de identificare</t>
  </si>
  <si>
    <t>Alte idei de proiectepe DMI 5.2. in curs de identificare</t>
  </si>
  <si>
    <t xml:space="preserve">Informare si publicitate </t>
  </si>
  <si>
    <t xml:space="preserve">Achizitii consultanta pentru evaluarea eficientei FEI in implementarea JEREMIE </t>
  </si>
  <si>
    <t>Subtotal informare si publicitate</t>
  </si>
  <si>
    <t>OI energie</t>
  </si>
  <si>
    <t>Total AT POS CCE</t>
  </si>
  <si>
    <t>Proiecte din plan prevazute sa inceapa din/dupa 2012 sau in curs de identificare</t>
  </si>
  <si>
    <t>Programul Operaţional Sectorial Cresterea Competitivităţii Economice</t>
  </si>
  <si>
    <r>
      <t>Servicii de a</t>
    </r>
    <r>
      <rPr>
        <sz val="10"/>
        <rFont val="Arial"/>
        <family val="2"/>
      </rPr>
      <t>sistenţă tehnică pentru activitatea OI de verificare administrativă a Cererilor de rambursare aferente proiectelor finanţate în cadrul Axei prioritare 2 a POS-CCE</t>
    </r>
  </si>
  <si>
    <r>
      <t>Sistem Informatic Integrat pentru managementul documentelor si a fluxurilor de lucru specifice</t>
    </r>
    <r>
      <rPr>
        <b/>
        <sz val="10"/>
        <rFont val="Arial"/>
        <family val="2"/>
      </rPr>
      <t xml:space="preserve"> </t>
    </r>
    <r>
      <rPr>
        <sz val="10"/>
        <rFont val="Arial"/>
        <family val="2"/>
      </rPr>
      <t>activităţii Organismului Intermediar pentru IMM, rezultate din procesul de programare, lansare şi  implementare a operaţiunilor din cadrul Axei prioritare 1 a POS CCE.</t>
    </r>
  </si>
  <si>
    <t>Dezvoltarea în continuare a Centrului de Informare privind Instrumentele Structurale</t>
  </si>
  <si>
    <t>Proiectul are ca scop crearea Centrului care va acţiona ca help-desk central, centru de resurse şi call center privind IS.</t>
  </si>
  <si>
    <t>Continuarea proiectului de creare şi dezvoltare a CI.</t>
  </si>
  <si>
    <t>Continuarea primelor 2 proiecte.</t>
  </si>
  <si>
    <t>Măsurarea indicatorilor din CSNR - faza 1 (faza 2 va fi în 2016)</t>
  </si>
  <si>
    <t>Dezvoltarea în continuare şi asigurarea funcţionării corespunzătoare a SMIS-CSNR 2014-2015*</t>
  </si>
  <si>
    <t>Studiu privind implementarea unei contabilităţi centralizate pentru toate instituţiile responsabile de gestionarea financiară a instrumentelor structurale (eventual pentru perioada următoare de programare)</t>
  </si>
  <si>
    <t>Help-Desk SMIS-CSNR 2014-2015*</t>
  </si>
  <si>
    <t>Menţinerea unei comunităţi eficiente şi profesioniste de utilizatori SMIS-CSNR 2014-2015*</t>
  </si>
  <si>
    <t>Suport licenţe*</t>
  </si>
  <si>
    <t>Asigurarea comunicaţiilor pentru instituţiile utilizatoare ale sistemului informatic SMIS-CSNR 2012-2015*</t>
  </si>
  <si>
    <t>Achiziţie echipamente TI&amp;C pentru funcţionarea SMIS la nivelul ADR B-I</t>
  </si>
  <si>
    <t xml:space="preserve">Formare continuă în coordonarea şi monitorizarea Fondurilor Structurale şi de Coeziune, precum şi în managementul 
activităţilor de instruire în acest domeniu
</t>
  </si>
  <si>
    <t>Formarea beneficiarilor în domeniul implementării proiectelor finanţate din Instrumente Structurale</t>
  </si>
  <si>
    <t>Dezvoltarea capacităţii pentru ACB - componenta de formare</t>
  </si>
  <si>
    <t>Obiectivul acestui contract îl reprezintă instruirea personalului ACP, DAPI şi Inspecţiei Generale din cadrul MFP implicat în gestionarea financiară a instrumentelor structurale, în vederea dobândirii unor cunoştinţe aprofundate pentru îndeplinirea atribuţiilor ce decurg din punerea în aplicare a prevederilor regulamentelor comunitare şi a legislaţiei naţionale.</t>
  </si>
  <si>
    <t>Formare continuă a personalului Autorităţii de Certificare şi Plată în vederea gestionării eficiente a Fondurilor Structurale şi de Coeziune</t>
  </si>
  <si>
    <t>Formarea beneficiarilor în domeniul implementării proiectelor finanţate din Instrumente Structurale 2</t>
  </si>
  <si>
    <t>euro</t>
  </si>
  <si>
    <t>Campania indoor: infochioscuri</t>
  </si>
  <si>
    <t>Campania in presa scrisa si pe internet</t>
  </si>
  <si>
    <t>Realizare 64  fillere TV</t>
  </si>
  <si>
    <t>Realizare obiecte promotionale REGIO</t>
  </si>
  <si>
    <t>Evaluare</t>
  </si>
  <si>
    <t>Curs euroinfo nov 2010</t>
  </si>
  <si>
    <t>Instruirea personalului AM POST si beneficiarilor POST in domeniul comunicarii</t>
  </si>
  <si>
    <t>Achizitie de echipamente specifice activitatii de comunicare</t>
  </si>
  <si>
    <t>Asistenta tehnica pentru realizarea unei campanii de informare publica la nivel national privind POS-T 2007-2013</t>
  </si>
  <si>
    <t>Consultanta pentru sustinerea Autoritatii de management pentru POS-T in desfasurarea activitatii de monitorizare a implementarii proiectelor POS-T</t>
  </si>
  <si>
    <t>Servicii de consultanta privind indeplinirea recomandarilor CE de infiintare a unei ”Grupari Europene de Cooperare Transfrontaliera” pentru viitorul proiect de lucrari pe sectorul comun al Dunarii</t>
  </si>
  <si>
    <t>Asistenta tehnica pentru elaborarea unui Master Plan General de Transport</t>
  </si>
  <si>
    <t>Instruirea personalului din sectorul transporturi pentru managementul si implementarea POS-T 2007-2013</t>
  </si>
  <si>
    <t xml:space="preserve">Achizitie Consola Antivirus, client antivirus si servicii de tip suport Premier Suport pentru asigurarea managementului centralizat al intregii infrastructuri IT a AM POS-T </t>
  </si>
  <si>
    <t xml:space="preserve">Achizitie 4 hard disk-uri externe </t>
  </si>
  <si>
    <t>Asistenta tehnica pentru elaborarea, cuantificarea si organizarea urmaririi indicatorilor POS transport 2007-2013</t>
  </si>
  <si>
    <t>Asistenta tehnica pentru sprijin institutional in cadrul activitatilor financiar-contabile aferente verificarii cererilor de rambursare a Beneficiarilor POS Transport</t>
  </si>
  <si>
    <t>Asistenta juridica pentru AM POST si beneficiarii POST</t>
  </si>
  <si>
    <t>Asistenta tehnica pentru sprijin institutional pentru CNADNR</t>
  </si>
  <si>
    <t>Asistenta tehnica pentru elaborarea POST 2014-2020</t>
  </si>
  <si>
    <t>Organizarea Conferintei nationale POST 2011</t>
  </si>
  <si>
    <t>Servicii de relatii publice pentru organizarea de evenimente pentru promovarea POS-T</t>
  </si>
  <si>
    <t xml:space="preserve">Organizarea reuniunilor CM POS-T pentru anul 2010 </t>
  </si>
  <si>
    <t>Programului Operaţional Sectorial Transport</t>
  </si>
  <si>
    <t>Organizarea reuniunilor CM POS-T pentru anii 2011-2015</t>
  </si>
  <si>
    <t>Asistenta tehnica pentru activitatea de evaluare si selectie a proiectelor POS-T</t>
  </si>
  <si>
    <t>Achizitie 7 imprimante laser A3 color</t>
  </si>
  <si>
    <t>Achizitie 10 bucati stick wireless mobile internet</t>
  </si>
  <si>
    <t>Achizitie 6 laptop-uri</t>
  </si>
  <si>
    <t>Service hardware calculatoare/ echipamente SMIS pentru AM POS-T/ Beneficiari POS-T</t>
  </si>
  <si>
    <t>Asistenta tehnica pentru sprijin institutional pentru CN CFR SA</t>
  </si>
  <si>
    <t>Achiziție articole și furnituri de birou necesare pentru AM POS-T</t>
  </si>
  <si>
    <t>Aplicatii contabile pentru AM POS-T</t>
  </si>
  <si>
    <t>Sprijin institutional pentru elaborarea si implementarea Master Planului General de Transport si pentru proiectele hidrotehnice pe Dunare, canale navigabile interioare si zona costiera</t>
  </si>
  <si>
    <t>Achiziţionarea de publicaţii, cărţi şi reviste de specialitate</t>
  </si>
  <si>
    <t>x</t>
  </si>
  <si>
    <t>Facilitatea de Asistenţă Tehnică</t>
  </si>
  <si>
    <t>TOTAL</t>
  </si>
  <si>
    <t>Sprijin direct pentru implementare PO</t>
  </si>
  <si>
    <t>Sprijin indirect pentru implementare PO</t>
  </si>
  <si>
    <t>Promovare şi publicitate</t>
  </si>
  <si>
    <t xml:space="preserve">Total </t>
  </si>
  <si>
    <t>Titlul proiectului</t>
  </si>
  <si>
    <t>Suma estimată (euro)</t>
  </si>
  <si>
    <t>sem 2</t>
  </si>
  <si>
    <t>sem 1</t>
  </si>
  <si>
    <t>Asistenţă Juridică pentru AM POS Mediu</t>
  </si>
  <si>
    <t xml:space="preserve">Asistenţă tehnică pentru întărirea capacităţii insituţionale a AM şi OI în procesul de monitorizare a cadrului instituţional necesar implementării strategiei de regionalizare în sectoarele de apă şi deşeuri </t>
  </si>
  <si>
    <t>Asistenţă tehnico-economică pentru direcţiile şi birourile de implementare din cadrul AM şi OI POS Mediu a proiectelor finanţate din asistenţa financiară nerambursabilă</t>
  </si>
  <si>
    <t>Sprijin pentru AM în evaluarea procesului de achiziţii aferente proiectelor POS Mediu</t>
  </si>
  <si>
    <t xml:space="preserve">Sistemul de e-learning - up-date cu noi module de instruire pentru AM şi  OI POS Mediu </t>
  </si>
  <si>
    <t>Evaluarea intermediară a POS Mediu</t>
  </si>
  <si>
    <t>Achiziţie aplicaţii IT pentru asigurarea funcţionalităţii resurselor informatice ale AM şi OI POS Mediu</t>
  </si>
  <si>
    <t>Achiziţie echipament şi aplicaţie pentru monitorizarea securităţii reţelei IT din cadrul AM şi OI POS Mediu</t>
  </si>
  <si>
    <t xml:space="preserve">Achiziţie echipament de telecomunicaţie pentru extindere centrală de telefonie fixă existentă </t>
  </si>
  <si>
    <t>Organizarea de întâlniri de lucru între AM POS Mediu, OI POS Mediu şi Beneficiari, în scopul asigurării unei implementări eficiente a proiectelor finanţate prin POS Mediu</t>
  </si>
  <si>
    <t>Instruirea în domeniul managementului riscului pentru AM şi OI POS Mediu</t>
  </si>
  <si>
    <t>Organizarea întâlnirilor de lucru pentru prezentarea ghidurilor referitoare la evaluarea impactului asupra mediului în contextul proiectelor finanţate prin POS Mediu</t>
  </si>
  <si>
    <t xml:space="preserve">Întreţinere şi reparare echipamente informatice, de comunicaţii şi periferice de calcul, întreţinere, actualizare şi dezvoltare aplicaţii informatice contractate  </t>
  </si>
  <si>
    <t xml:space="preserve">Asigurarea chiriilor spaţiilor AM şi OI </t>
  </si>
  <si>
    <t>Achiziţia serviciilor de întreţinere a sediilor AM şi OI POS Mediu</t>
  </si>
  <si>
    <t>Asigurarea cheltuielilor cu carburanţii şi cu lubrifianţii pentru mijloacele de transport aflate în dotarea celor 8 OI POS Mediu</t>
  </si>
  <si>
    <t>Cheltuieli cu asigurarea mijloacelor de transport aflate în dotarea celor 8 OI POS Mediu</t>
  </si>
  <si>
    <t>Asigurarea cheltuielilor cu reparaţiile şi întreţinerea mijloacelor de transport aflate în dotarea celor 8 OI POS Mediu</t>
  </si>
  <si>
    <t>Asigurarea cheltuielilor cu utilităţile pentru AM şi OI POS Mediu</t>
  </si>
  <si>
    <t>Plata serviciilor de comunicaţii prestate de Serviciul Telecomunicaţii Speciale</t>
  </si>
  <si>
    <t xml:space="preserve">Misiuni de consolidare a sistemului de management al AM şi OI-urilor în vederea implementării POS Mediu  </t>
  </si>
  <si>
    <t xml:space="preserve">Sprijinirea procesului de schimb de informaţii/experienţă între România şi statele membre în contextul implementării POS Mediu </t>
  </si>
  <si>
    <t>Achiziţionarea de materiale promoţionale pentru POS Mediu</t>
  </si>
  <si>
    <t>Evaluarea Planului de Comunicare al POS Mediu</t>
  </si>
  <si>
    <t>Organizare evenimente cu privire la implementarea POS Mediu</t>
  </si>
  <si>
    <t>Achiziţionarea serviciilor de monitorizare mass-media</t>
  </si>
  <si>
    <t>Campanie de promovare a Programului Operaţional Sectorial Mediu - exemple de bune practici, Lot I "Creaţie"</t>
  </si>
  <si>
    <t>Campanie de promovare a Programului Operaţional Sectorial Mediu - exemple de bune practici, Lot II "Difuzare"</t>
  </si>
  <si>
    <t>Evaluarea finală a POS Mediu</t>
  </si>
  <si>
    <t>Achiziționarea de servicii de certificare , semnătura electronică</t>
  </si>
  <si>
    <t>Elaborarea de articole pentru publicaţii de specialitate şi achiziţionarea spaţiilor de publicare</t>
  </si>
  <si>
    <t>Organizarea de evenimente de promovare a POS Mediu</t>
  </si>
  <si>
    <t>Realizarea şi distribuirea de materiale informative şi promoţionale POS Mediu</t>
  </si>
  <si>
    <t>Realizarea unor filme de prezentare a proiectelor  de succes implementate în cele 8 Regiuni de Dezvoltare ale României</t>
  </si>
  <si>
    <t>Achiziţionarea şi personalizarea de obiecte promoţionale POS Mediu</t>
  </si>
  <si>
    <t>Sprijinirea Ministerului Mediului şi Pădurilor în promovarea POS Mediu, prin intermediul unei campanii publicitare</t>
  </si>
  <si>
    <t>Asigurarea promovării POS Mediu 2014-2020 prin organizarea de evenimente specifice</t>
  </si>
  <si>
    <t>Sprijinirea AM POS Mediu în evaluarea finală a Planului de Comunicare POS Mediu 2007-2013 şi în elaborarea Planului de Comunicare pentru următoarea perioadă de programare</t>
  </si>
  <si>
    <t>Campanie de promovare a POS Mediu 2014-2020</t>
  </si>
  <si>
    <t>Sprijin acordat AM POS Mediu în monitorizarea mass-media</t>
  </si>
  <si>
    <t>Asigurarea serviciilor de arhivare a documentelor, inclusiv închiriere spaţii aferente pentru AM POS Mediu</t>
  </si>
  <si>
    <t>Campanie de promovare a Programului Operaţional Sectorial Mediu - exemple de bune practici, Lot III "Evaluare impact"</t>
  </si>
  <si>
    <t xml:space="preserve">Sprijin AM și OI POS Mediu pentru planificarea strategică a perioadei de programare 2014 - 2020 </t>
  </si>
  <si>
    <t>Asistență tehnică pentru evaluarea organismelor intermediare</t>
  </si>
  <si>
    <t xml:space="preserve">Sprijin privind managementul fondurilor structurale şi de coeziune prin calificări relevante în domeniul financiar - contabil, schimburi şi abordare integrată de bune practici </t>
  </si>
  <si>
    <t xml:space="preserve">Asistenţă Tehnică pentru asigurarea serviciilor de consultanţă financiară, contabilă şi fiscală pentru POS Mediu </t>
  </si>
  <si>
    <t>Auditul Resurselor Umane</t>
  </si>
  <si>
    <t>Asigurarea consumabilelor</t>
  </si>
  <si>
    <t>Dotarea cu mobilier suplimentar necesar derulării în condiţii optime a activităţii la sediile AM şi OI POS Mediu</t>
  </si>
  <si>
    <t>Dotarea cu echipamente IT</t>
  </si>
  <si>
    <t>Organizarea reuniunilor CM POS Mediu aferente anului 2011-2013</t>
  </si>
  <si>
    <t>Sprijinirea activității Comitetului de Monitorizare POS Mediu pentru 2010</t>
  </si>
  <si>
    <t>Achiziționare servicii schimbare sediu AM şi OI POS Mediu</t>
  </si>
  <si>
    <t>Sprijin pentru Direcţia Asistenţă Tehnică din cadrul AM POS Mediu in procesul de gestionare a proiectelor finanţate din Axa Prioritară 6 POS Mediu</t>
  </si>
  <si>
    <t>Instruire personal din cadrul AM şi OI în domeniul monitorizării și controlului financiar a proiectelor finanţate prin POS Mediu 2007-2013</t>
  </si>
  <si>
    <t>Asigurare pază sedii AM şi OI POS Mediu</t>
  </si>
  <si>
    <t>Sprijin indirect pentru implementarea PO</t>
  </si>
  <si>
    <t>Informare si publicitate</t>
  </si>
  <si>
    <t>TOTAL PLAN LUCRU</t>
  </si>
  <si>
    <t>Subtotal informare şi publicitate</t>
  </si>
  <si>
    <t>TOTAL Axa AT proiecte cuprinse in plan care incep implementarea in 2011</t>
  </si>
  <si>
    <t>Plan indicativ de proiecte propuse pentru Axa de Asistenţă Tehnică pentru perioada 2011-2015</t>
  </si>
  <si>
    <t xml:space="preserve">Programul Operaţional Sectorial Mediu </t>
  </si>
  <si>
    <t xml:space="preserve">Proiecte 2010 din plan </t>
  </si>
  <si>
    <t>Subtotal sprijin direct pentru implementarea PO</t>
  </si>
  <si>
    <t xml:space="preserve">Sprijin direct pentru implementarea PO </t>
  </si>
  <si>
    <t>Subtotal sprijin indirect pentru implementarea PO</t>
  </si>
  <si>
    <t>Proiecte care încep implementarea în 2011</t>
  </si>
  <si>
    <t>Proiecte din plan prevazute sa inceapa din/dupa 2012</t>
  </si>
  <si>
    <t xml:space="preserve">Subtotal </t>
  </si>
  <si>
    <t>Servicii de training specializat  pentru AM POS CCE</t>
  </si>
  <si>
    <t>Servicii de transport intern 2011-2013</t>
  </si>
  <si>
    <t>Sprijin pentru asistenta tehnica privind intocmirea documentatiilor de atribuire si expertiza financiar/contabila</t>
  </si>
  <si>
    <t>Servicii pentru evaluarea proiectelor pentru al treilea apel de proiecte operatiunea Intreprinderi Mari</t>
  </si>
  <si>
    <t>Campanie de constientizare (seminarii pentru potentialii beneficiari/beneficiari, materiale promotionale, etc.)</t>
  </si>
  <si>
    <t>Evaluarea AP2 (DMI 2.3), AP3, AP4, AP5 şi AP6</t>
  </si>
  <si>
    <t>Evaluarea intermediară a POSDRU</t>
  </si>
  <si>
    <t>Evaluarea ex-ante a POSDRU pentru următoarea perioadă de programare</t>
  </si>
  <si>
    <t>Evaluarea AP1 şi AP2 (DMI 2.1 şi DMI 2.2)</t>
  </si>
  <si>
    <t>Evaluări ad-hoc - in functie de nevoile identificate de AMPOSDRU</t>
  </si>
  <si>
    <t>Activităţi pentru dezvoltarea capacităţii administrative in domeniul evaluării de program</t>
  </si>
  <si>
    <t xml:space="preserve">Sprijin pentru AMPOSDRU in vederea organizarii misiunilor de verificare ale AM POS DRU a functiilor delegate OI Regionale </t>
  </si>
  <si>
    <t>Sprijin pentru AM si OIR in procesul de evaluare intermediara POS DRU</t>
  </si>
  <si>
    <t>Închiriere imobil necesar funcţionării DG AMPOSDRU şi DCFSE din cadrul MMFPS</t>
  </si>
  <si>
    <t>Asistenţă tehnică pentru AMPOSDRU în procesul de contractare a proiectelor finanţate din FSE în cadrul POSDRU</t>
  </si>
  <si>
    <t>Sprijin pentru OIR POS DRU REGIUNEA NORD EST in vederea realizarii verificarilor de management pentru operatiunile finantate in cadrul POSDRU si indeplinirea altor atributii conform Acordului de Delegare</t>
  </si>
  <si>
    <t xml:space="preserve">Inchiriere mobil (cladire existenta si terenul aferent) necesar functionarii OIR POSDRU- NORD EST </t>
  </si>
  <si>
    <t>Sprijin pentru AM POS DRU şi Organismele Intermediare în vederea implementării POSDRU</t>
  </si>
  <si>
    <t>Sprijin pentru OIR POS DRU ANOFM  pentru implementarea activităţilor de informare si publicitate prevazute in Planul Anual de Comunicare POS DRU</t>
  </si>
  <si>
    <t xml:space="preserve">Asigurarea materialelor si componentelor necesare bunei functionari a copiatoarelor, imprimantelor si multifunctionalelor de retea din cadrul AMPOSDRU </t>
  </si>
  <si>
    <t>Asigurarea echipamentelor IT şi componentelor pentru desfasurarea in bune conditii a activitatii AM POS DRU</t>
  </si>
  <si>
    <t>Sprijin pentru AMPOSDRU si OIPOSDRU - Servicii  si echipamente specializate de arhivare documente</t>
  </si>
  <si>
    <t xml:space="preserve">Asigurarea echipamentelor TIC (altele decat SMIS) si a echipamentelor de birou, necesare intaririi si imbunatatirii resurselor tehnice si echipamentelor folosite de personalul din cadrul OIR POSDRU - Regiunea Nord Est </t>
  </si>
  <si>
    <t xml:space="preserve">Asigurarea materialelor si componentelor necesare bunei functionari a echipamentelor de calcul , copiatoarelor, imprimantelor si multifunctionalelor din cadrul OIR POSDRU- Nord-Est </t>
  </si>
  <si>
    <t>Asigurarea produselor de birotica si papetarie necesare functionarii OIR POSDRU- Nord Est -</t>
  </si>
  <si>
    <t xml:space="preserve">Cheltuieli de deplasare, cazare si achizitionare BCF-uri necesare deplasarilor cu masinile institutiei </t>
  </si>
  <si>
    <t>Asigurarea echipamentelor necesare bunei funcţionări a  OIPOSDRU Regiunea Nord Vest</t>
  </si>
  <si>
    <t xml:space="preserve">Asigurarea materialelor şi componentelor necesare bunei funcţionări a copiatorelor, imprimantelor şi multifuncţionalelor de reţea din cadrul OIRPOSDRU regiunea Nord Vest </t>
  </si>
  <si>
    <t>Asigurarea mobilierului necesar bunei funcţionări a  OIPOSDRU Regiunea Nord Vest</t>
  </si>
  <si>
    <t>Asigurarea serviciilor de cazare a  si transportului necesar îndeplinirea atribuţiilor în domeniul managementului general, al implementării şi evaluării POS DRU</t>
  </si>
  <si>
    <t>Închiriere imobil (clădire existentă şi terenul aferent ) necesar funcţionării OI POS DRU - Regiunea Nord Vest</t>
  </si>
  <si>
    <t>Asigurarea combustibilului si a asigurarii autoturismelor proprii necesar eîndeplinirea atribuţiilor în domeniul managementului general, al implementării şi evaluării POS DRU</t>
  </si>
  <si>
    <t xml:space="preserve">Inchiriere imobil si servicii arhivare documente  </t>
  </si>
  <si>
    <t xml:space="preserve">Exploatare in conditii de siguranta*   </t>
  </si>
  <si>
    <t xml:space="preserve">*Pentru aceste proiecte, se intentioneaza accesarea finantarii nerambursabile in fiecare an/2 ani, cu eventualele ajustari necesare.   </t>
  </si>
  <si>
    <t xml:space="preserve">Sistem Informatic Integrat de Management (SIM-POSDRU) </t>
  </si>
  <si>
    <t>Servicii de asistenta tehnica la echipamentele: statii de lucru, servere Linux si Microsoft, imprimante, echipamente multifunctionale, scannere, retea date si comunicatie , echipamente active, centrala telefonica*</t>
  </si>
  <si>
    <t xml:space="preserve">Perfectionarea   cunostintelor  personalului OIR POS DRU  Regiunea Sud Vest Oltenia  de  limba engleza, limba franceza si limba germana
</t>
  </si>
  <si>
    <t>Închiriere imobil (clădire existentă şi terenul aferent) necesar funcţionării OIR POSDRU Regiunea Sud Muntenia”</t>
  </si>
  <si>
    <t xml:space="preserve">Asigurarea materialelor şi componentelor necesare derularii activităţilor specifice managementul fondurilor, în conformitate cu regulamentele comunitare si legislaţia naţională in cadrul OIR POS DRU Regiunea Sud Est </t>
  </si>
  <si>
    <t xml:space="preserve">Asigurarea materialelor şi componentelor necesare bunei funcţionări a copiatorelor, imprimantelor şi multifuncţionalelor de reţea din cadrul OIR POS DRU REGIUNEA SUD MUNTENIA </t>
  </si>
  <si>
    <t>Utilarea spaţiului necesar desfăşurării activităţilor de monitorizare a proiectelor finanţate din FSE</t>
  </si>
  <si>
    <t>Asigurarea echipamentelor IT şi componentelor pentru desfasurarea in bune conditii a activitatii OIR POSDRU Regiunea Sud Muntenia</t>
  </si>
  <si>
    <t>Asigurarea resurselor consumabile necesare desfăşurării în condiţii optime a activităţilor specifice managementul fondurilor</t>
  </si>
  <si>
    <t>Plan indicativ de proiecte propuse pentru Axa de Asistenţă Tehnică a pentru perioada 2011-2015</t>
  </si>
  <si>
    <t xml:space="preserve">Programului Operaţional Dezvoltarea Resurselor Umane  </t>
  </si>
  <si>
    <t>Subtotal</t>
  </si>
  <si>
    <t xml:space="preserve">Cheltuielile OIR POSDRU Vest cu  utilitati (EON, ENEL) si administrative locatia inchiriata </t>
  </si>
  <si>
    <t>Inchiriere imobile cu destinatie - sediu OIR POS DRU REGIUNEA SUD VEST OLTENIA si reprezentante  judetene ( perioada  2011-2015)</t>
  </si>
  <si>
    <r>
      <t>Asigurarea resurselor necesare organizarii evenimentelor de sprijin pentru beneficiarii contractelor POSDRU aflati in implementare - suport pentru îndeplinirea atribuţiilor delegate OIRPOSDRU SV OLTENIA -</t>
    </r>
    <r>
      <rPr>
        <sz val="9"/>
        <rFont val="Arial"/>
        <family val="2"/>
      </rPr>
      <t>durata 1 an</t>
    </r>
    <r>
      <rPr>
        <b/>
        <sz val="9"/>
        <rFont val="Arial"/>
        <family val="0"/>
      </rPr>
      <t xml:space="preserve"> * </t>
    </r>
  </si>
  <si>
    <r>
      <t xml:space="preserve">Asigurarea materialelor şi componentelor necesare bunei funcţionări a copiatorelor, imprimantelor şi multifuncţionalelor de reţea din cadrul OIR POS DRU SV OLTENIA - </t>
    </r>
    <r>
      <rPr>
        <sz val="9"/>
        <rFont val="Arial"/>
        <family val="2"/>
      </rPr>
      <t>durata 6  luni*</t>
    </r>
  </si>
  <si>
    <r>
      <t xml:space="preserve">Asigurarea cheltuielilor cu transportul  si cazarea pentru personalul  OIR POS DRU SUD VEST OLTENIA - </t>
    </r>
    <r>
      <rPr>
        <sz val="9"/>
        <rFont val="Arial"/>
        <family val="2"/>
      </rPr>
      <t>durata  1an*</t>
    </r>
  </si>
  <si>
    <r>
      <t>Asigurarea materialelor consumabile  -</t>
    </r>
    <r>
      <rPr>
        <sz val="9"/>
        <rFont val="Arial"/>
        <family val="2"/>
      </rPr>
      <t xml:space="preserve"> durata  1 an*</t>
    </r>
  </si>
  <si>
    <r>
      <t xml:space="preserve">Extinderea şi dotarea  spaţiului destinat pastrarii/prearhivării proiectelor finanţate din FSE,protecţia împotriva incendiilor - </t>
    </r>
    <r>
      <rPr>
        <sz val="9"/>
        <rFont val="Arial"/>
        <family val="2"/>
      </rPr>
      <t>durata - 6 luni*</t>
    </r>
    <r>
      <rPr>
        <b/>
        <sz val="9"/>
        <color indexed="17"/>
        <rFont val="Arial"/>
        <family val="0"/>
      </rPr>
      <t xml:space="preserve">                                                                                  </t>
    </r>
    <r>
      <rPr>
        <b/>
        <sz val="9"/>
        <rFont val="Arial"/>
        <family val="0"/>
      </rPr>
      <t xml:space="preserve"> </t>
    </r>
  </si>
  <si>
    <r>
      <t xml:space="preserve">Servicii de comunicaţii pentru OIRPOSDRU SUD MUNTENIA - conexiune de </t>
    </r>
    <r>
      <rPr>
        <sz val="9"/>
        <rFont val="Arial"/>
        <family val="2"/>
      </rPr>
      <t>voce şi transmisii de date de tip MPLS de minim 10 Mbps prin fibră optică</t>
    </r>
  </si>
  <si>
    <t xml:space="preserve">Pregătirea următorului exerciţiu de programare </t>
  </si>
  <si>
    <t xml:space="preserve">Sprijinirea implementării PO DCA prin realizarea de studii şi analize  </t>
  </si>
  <si>
    <t>Asigurarea sprijinului logistic pentru AM PO DCA</t>
  </si>
  <si>
    <t xml:space="preserve">Sprijin pentru activităţile de monitorizare şi control ale AM PO DCA </t>
  </si>
  <si>
    <t>Evaluarea managementului ciclului de politici publice şi a procesului de descentralizare</t>
  </si>
  <si>
    <t>Asigurarea promovării eficiente a PO DCA</t>
  </si>
  <si>
    <t>Sprijinirea implementării PO DCA prin metode de comunicare şi publicitate eficiente</t>
  </si>
  <si>
    <t>Evaluarea privind impactul intervenţiilor PO DCA</t>
  </si>
  <si>
    <t>Evaluarea ex-ante a PO DCA pentru următoarea perioadă de programare (2014 - 2020)</t>
  </si>
  <si>
    <t>Evaluarea intermediară privind progresele înregistrate până la această dată în implementarea PO DCA</t>
  </si>
  <si>
    <t/>
  </si>
  <si>
    <t>Asigurarea dotărilor necesare pentru funcţionarea AM PO DCA</t>
  </si>
  <si>
    <t>Organizarea reuniunilor CM PO DCA</t>
  </si>
  <si>
    <t>Asigurarea evaluării continue a proiectelor pentru PO DCA</t>
  </si>
  <si>
    <t>Organizarea vizitelor de control şi monitorizare la beneficiarii PO DCA</t>
  </si>
  <si>
    <t>Asigurarea perfecţionării personalului AM PO DCA</t>
  </si>
  <si>
    <t>Evaluarea privind managementul în implementarea PO DCA</t>
  </si>
  <si>
    <t>Asigurarea pregătirii beneficiarilor pentru depunerea şi implementarea de proiecte finanţate din PO DCA</t>
  </si>
  <si>
    <t>Sprijin pentru asigurarea proceselor de informare şi publicitate pentru PO DCA</t>
  </si>
  <si>
    <t>Activităţi de promovare adresate inclusiv sectoarelor prioritare ale PO DCA</t>
  </si>
  <si>
    <t>Evaluarea intermediară a PO DCA pentru perioada 1 ianuarie 2007 - 30 iunie 2009</t>
  </si>
  <si>
    <t>Susţinerea implementării PO DCA</t>
  </si>
  <si>
    <t>Asigurarea perfecţionării personalului AM PO DCA prin participarea la conferinţe, seminarii, cursuri şi reţele tematice</t>
  </si>
  <si>
    <t>Asigurarea serviciilor de evaluare a proiectelor pentru AM PO DCA</t>
  </si>
  <si>
    <t>Sprijinirea eficienţei managementului general şi a implementării PO DCA</t>
  </si>
  <si>
    <t>Sprijinirea funcţionării AM PO DCA prin dotarea cu materiale de comunicaţii şi IT</t>
  </si>
  <si>
    <t xml:space="preserve">Sprijinirea activităţii Comitetului de Monitorizare a PO DCA </t>
  </si>
  <si>
    <t>Sprijinirea procesului de evaluare şi selecţie a proiectelor depuse spre finanţare la PO DCA</t>
  </si>
  <si>
    <t>Asigurarea unui proces transparent de evaluare şi selecţie a solicitărilor de finanţare din PO DCA</t>
  </si>
  <si>
    <t>Programul Operaţional Dezvoltarea Capacităţii Administrative</t>
  </si>
  <si>
    <t>Obiectul contractului pentru realizarea achizitiei</t>
  </si>
  <si>
    <t xml:space="preserve">Procedura care va fi aplicată </t>
  </si>
  <si>
    <t>Data estimată pentru inceperea procedurii de achiziţie</t>
  </si>
  <si>
    <t>Biroul Evaluare Program</t>
  </si>
  <si>
    <t>Realizarea de studii pentru evaluarea POR:</t>
  </si>
  <si>
    <t>-evaluarea intermediară a POR;</t>
  </si>
  <si>
    <t>- evaluarea funcţionării prinicpiului orizontal al parteneriatului</t>
  </si>
  <si>
    <t>urmează a fi stabilită de Direcţia Achiziţii Publice din MDRT</t>
  </si>
  <si>
    <t>martie 2011</t>
  </si>
  <si>
    <t>iunie 2011</t>
  </si>
  <si>
    <t xml:space="preserve">Vizite de lucru în regiuni ale personalului unităţii de evaluare </t>
  </si>
  <si>
    <t>Participare la seminarii si instruiri/conferinţe/vizite</t>
  </si>
  <si>
    <t xml:space="preserve">studiu/întâlniri de lucru/ schimb experienţă </t>
  </si>
  <si>
    <t>Organizarea de întâlniri de lucru privind activitatea de evaluare (cheltuieli de protocol-reuniuni)</t>
  </si>
  <si>
    <t>Achiziţia de consumabile, rechizite, articole de biroticăşi obiecte de inventar</t>
  </si>
  <si>
    <t>Direcţia Strategie si Coordonare Program</t>
  </si>
  <si>
    <t xml:space="preserve">Servicii organizare evenimente </t>
  </si>
  <si>
    <t xml:space="preserve">cerere de ofertă </t>
  </si>
  <si>
    <t>Martie 2011 septembrie 2011</t>
  </si>
  <si>
    <t>Mai 2011 octombrie 2011</t>
  </si>
  <si>
    <t xml:space="preserve">Servicii de traducere şi interpretariat </t>
  </si>
  <si>
    <t>cerere de ofertă</t>
  </si>
  <si>
    <t>Mai 2011 Octombrie 2011</t>
  </si>
  <si>
    <t>Servicii sisteme informatice şi programe web</t>
  </si>
  <si>
    <t>ianuarie 2011</t>
  </si>
  <si>
    <t>septembrie 2011</t>
  </si>
  <si>
    <t>Achiziţie de mijloace fixe, articole de birotică, obiecte de inventar, consumabile</t>
  </si>
  <si>
    <t>Iunie 2011</t>
  </si>
  <si>
    <t>Iunie 2012</t>
  </si>
  <si>
    <t xml:space="preserve">Achiziţie programe informatice </t>
  </si>
  <si>
    <t xml:space="preserve">2419,35 </t>
  </si>
  <si>
    <t>Martie 2011</t>
  </si>
  <si>
    <t>Achiziţii de servicii buclă locală</t>
  </si>
  <si>
    <t>Ianuarie 2011</t>
  </si>
  <si>
    <t xml:space="preserve">Achiziţii de servicii acces internet </t>
  </si>
  <si>
    <t xml:space="preserve">Realizarea de studii pentru următoarea perioadă de programare </t>
  </si>
  <si>
    <t>Iulie 2011</t>
  </si>
  <si>
    <t>Noiembrie 2012</t>
  </si>
  <si>
    <t>Direcţia Generală Autorizare Plăţi Programe</t>
  </si>
  <si>
    <t xml:space="preserve">Cheltuieli cu expertiză tehnică, financiară, contabilă şi juridică </t>
  </si>
  <si>
    <t xml:space="preserve">Cheltuieli cu organizarea de întâlniri de lucru privind implementarea POR </t>
  </si>
  <si>
    <t xml:space="preserve">Cheltuieli cu instruirea  </t>
  </si>
  <si>
    <t xml:space="preserve">Achiziţii de echipamente periferice de calcul, aparatură </t>
  </si>
  <si>
    <t>Achiziţii programe informatice</t>
  </si>
  <si>
    <t>Achiziţii servicii telefon, fax, servicii poştale, curierat rapid şi internet</t>
  </si>
  <si>
    <t>Cheltuieli cu vizite de monitorizare a contractelor din cadrul axelor prioritare 1-6</t>
  </si>
  <si>
    <t>Achiziţii servicii arhivare</t>
  </si>
  <si>
    <t>Achiziţia de echipamente, inclusiv tonere</t>
  </si>
  <si>
    <t>Cerere de oferta</t>
  </si>
  <si>
    <t>Mai 2011</t>
  </si>
  <si>
    <t xml:space="preserve">Achiziţia de Hartie si alte consumabile </t>
  </si>
  <si>
    <t xml:space="preserve">Cheltuieli de deplasare diurnă şi cazare </t>
  </si>
  <si>
    <t xml:space="preserve">Cheltuieli cu întâlniri de lucru privind implementarea POR </t>
  </si>
  <si>
    <t xml:space="preserve">Cheltuieli cu instruirea </t>
  </si>
  <si>
    <t>Cheltuieli cu servicii de telefonie, fax, servicii poştale, curierat rapid şi internet</t>
  </si>
  <si>
    <t>Cheltuieli generale de administraţie</t>
  </si>
  <si>
    <t>Direcţia Gestionare Program</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</si>
</sst>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Yes&quot;;&quot;Yes&quot;;&quot;No&quot;"/>
    <numFmt numFmtId="165" formatCode="&quot;True&quot;;&quot;True&quot;;&quot;False&quot;"/>
    <numFmt numFmtId="166" formatCode="&quot;On&quot;;&quot;On&quot;;&quot;Off&quot;"/>
    <numFmt numFmtId="167" formatCode="[$€-2]\ #,##0.00_);[Red]\([$€-2]\ #,##0.00\)"/>
    <numFmt numFmtId="168" formatCode="_-* #,##0\ _l_e_i_-;\-* #,##0\ _l_e_i_-;_-* &quot;-&quot;??\ _l_e_i_-;_-@_-"/>
    <numFmt numFmtId="169" formatCode="_-* #,##0.0000\ _l_e_i_-;\-* #,##0.0000\ _l_e_i_-;_-* &quot;-&quot;??\ _l_e_i_-;_-@_-"/>
    <numFmt numFmtId="170" formatCode="_-* #,##0.0\ _l_e_i_-;\-* #,##0.0\ _l_e_i_-;_-* &quot;-&quot;??\ _l_e_i_-;_-@_-"/>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000"/>
    <numFmt numFmtId="181" formatCode="_-* #,##0\ _L_e_i_-;\-* #,##0\ _L_e_i_-;_-* &quot;-&quot;\ _L_e_i_-;_-@_-"/>
    <numFmt numFmtId="182" formatCode="_-* #,##0.00\ _L_e_i_-;\-* #,##0.00\ _L_e_i_-;_-* &quot;-&quot;??\ _L_e_i_-;_-@_-"/>
    <numFmt numFmtId="183" formatCode="_-* #,##0.000\ _l_e_i_-;\-* #,##0.000\ _l_e_i_-;_-* &quot;-&quot;??\ _l_e_i_-;_-@_-"/>
    <numFmt numFmtId="184" formatCode="0.0"/>
    <numFmt numFmtId="185" formatCode="#,##0.000"/>
    <numFmt numFmtId="186" formatCode="#,##0.0000"/>
    <numFmt numFmtId="187" formatCode="0.0000"/>
    <numFmt numFmtId="188" formatCode="0.00000"/>
    <numFmt numFmtId="189" formatCode="&quot;Da&quot;;&quot;Da&quot;;&quot;Nu&quot;"/>
    <numFmt numFmtId="190" formatCode="&quot;Adevărat&quot;;&quot;Adevărat&quot;;&quot;Fals&quot;"/>
    <numFmt numFmtId="191" formatCode="&quot;Activat&quot;;&quot;Activat&quot;;&quot;Dezactivat&quot;"/>
    <numFmt numFmtId="192" formatCode="0.0%"/>
  </numFmts>
  <fonts count="44">
    <font>
      <sz val="10"/>
      <name val="Arial"/>
      <family val="0"/>
    </font>
    <font>
      <b/>
      <sz val="10"/>
      <name val="Arial"/>
      <family val="2"/>
    </font>
    <font>
      <sz val="10"/>
      <color indexed="12"/>
      <name val="Arial"/>
      <family val="2"/>
    </font>
    <font>
      <sz val="8"/>
      <name val="Arial"/>
      <family val="0"/>
    </font>
    <font>
      <sz val="10"/>
      <color indexed="8"/>
      <name val="Arial"/>
      <family val="2"/>
    </font>
    <font>
      <b/>
      <sz val="10"/>
      <color indexed="8"/>
      <name val="Arial"/>
      <family val="2"/>
    </font>
    <font>
      <u val="single"/>
      <sz val="9.35"/>
      <color indexed="36"/>
      <name val="Calibri"/>
      <family val="2"/>
    </font>
    <font>
      <u val="single"/>
      <sz val="9.35"/>
      <color indexed="12"/>
      <name val="Calibri"/>
      <family val="2"/>
    </font>
    <font>
      <b/>
      <sz val="12"/>
      <name val="Arial"/>
      <family val="2"/>
    </font>
    <font>
      <sz val="10"/>
      <color indexed="17"/>
      <name val="Arial"/>
      <family val="2"/>
    </font>
    <font>
      <sz val="10"/>
      <color indexed="22"/>
      <name val="Arial"/>
      <family val="2"/>
    </font>
    <font>
      <b/>
      <sz val="10"/>
      <color indexed="17"/>
      <name val="Arial"/>
      <family val="2"/>
    </font>
    <font>
      <sz val="10"/>
      <name val="Times New Roman"/>
      <family val="1"/>
    </font>
    <font>
      <sz val="10"/>
      <color indexed="17"/>
      <name val="Times New Roman"/>
      <family val="1"/>
    </font>
    <font>
      <b/>
      <sz val="10"/>
      <color indexed="17"/>
      <name val="Times New Roman"/>
      <family val="1"/>
    </font>
    <font>
      <b/>
      <sz val="10"/>
      <color indexed="16"/>
      <name val="Arial"/>
      <family val="2"/>
    </font>
    <font>
      <b/>
      <sz val="12"/>
      <color indexed="17"/>
      <name val="Arial"/>
      <family val="2"/>
    </font>
    <font>
      <sz val="12"/>
      <color indexed="17"/>
      <name val="Arial"/>
      <family val="2"/>
    </font>
    <font>
      <sz val="9"/>
      <name val="Arial"/>
      <family val="2"/>
    </font>
    <font>
      <b/>
      <sz val="9"/>
      <name val="Arial"/>
      <family val="2"/>
    </font>
    <font>
      <sz val="12"/>
      <name val="Arial"/>
      <family val="2"/>
    </font>
    <font>
      <b/>
      <sz val="10"/>
      <name val="Tahoma"/>
      <family val="2"/>
    </font>
    <font>
      <sz val="10"/>
      <name val="Tahoma"/>
      <family val="2"/>
    </font>
    <font>
      <b/>
      <sz val="8"/>
      <name val="Tahoma"/>
      <family val="0"/>
    </font>
    <font>
      <sz val="8"/>
      <name val="Tahoma"/>
      <family val="0"/>
    </font>
    <font>
      <sz val="9"/>
      <color indexed="22"/>
      <name val="Arial"/>
      <family val="2"/>
    </font>
    <font>
      <b/>
      <sz val="9"/>
      <color indexed="8"/>
      <name val="Arial"/>
      <family val="2"/>
    </font>
    <font>
      <b/>
      <sz val="12"/>
      <color indexed="12"/>
      <name val="Arial"/>
      <family val="2"/>
    </font>
    <font>
      <b/>
      <sz val="9"/>
      <color indexed="17"/>
      <name val="Arial"/>
      <family val="0"/>
    </font>
    <font>
      <b/>
      <sz val="10"/>
      <color indexed="10"/>
      <name val="Arial"/>
      <family val="2"/>
    </font>
    <font>
      <sz val="10"/>
      <color indexed="10"/>
      <name val="Arial"/>
      <family val="2"/>
    </font>
    <font>
      <b/>
      <sz val="10"/>
      <color indexed="51"/>
      <name val="Arial"/>
      <family val="2"/>
    </font>
    <font>
      <sz val="10"/>
      <color indexed="51"/>
      <name val="Arial"/>
      <family val="2"/>
    </font>
    <font>
      <b/>
      <sz val="12"/>
      <name val="Times New Roman"/>
      <family val="1"/>
    </font>
    <font>
      <sz val="12"/>
      <name val="Times New Roman"/>
      <family val="1"/>
    </font>
    <font>
      <i/>
      <sz val="10"/>
      <name val="Arial"/>
      <family val="2"/>
    </font>
    <font>
      <sz val="10"/>
      <color indexed="9"/>
      <name val="Arial"/>
      <family val="0"/>
    </font>
    <font>
      <sz val="9"/>
      <name val="Times New Roman"/>
      <family val="1"/>
    </font>
    <font>
      <vertAlign val="superscript"/>
      <sz val="10"/>
      <name val="Times New Roman"/>
      <family val="1"/>
    </font>
    <font>
      <vertAlign val="superscript"/>
      <sz val="12"/>
      <name val="Times New Roman"/>
      <family val="1"/>
    </font>
    <font>
      <b/>
      <sz val="10"/>
      <name val="Times New Roman"/>
      <family val="1"/>
    </font>
    <font>
      <b/>
      <sz val="12"/>
      <name val="Trebuchet MS"/>
      <family val="2"/>
    </font>
    <font>
      <sz val="12"/>
      <name val="Trebuchet MS"/>
      <family val="2"/>
    </font>
    <font>
      <b/>
      <sz val="8"/>
      <name val="Arial"/>
      <family val="2"/>
    </font>
  </fonts>
  <fills count="12">
    <fill>
      <patternFill/>
    </fill>
    <fill>
      <patternFill patternType="gray125"/>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51"/>
        <bgColor indexed="64"/>
      </patternFill>
    </fill>
    <fill>
      <patternFill patternType="solid">
        <fgColor indexed="53"/>
        <bgColor indexed="64"/>
      </patternFill>
    </fill>
    <fill>
      <patternFill patternType="solid">
        <fgColor indexed="11"/>
        <bgColor indexed="64"/>
      </patternFill>
    </fill>
  </fills>
  <borders count="52">
    <border>
      <left/>
      <right/>
      <top/>
      <bottom/>
      <diagonal/>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top style="thin"/>
      <bottom style="thin"/>
    </border>
    <border>
      <left>
        <color indexed="63"/>
      </left>
      <right style="medium"/>
      <top>
        <color indexed="63"/>
      </top>
      <bottom style="medium"/>
    </border>
    <border>
      <left>
        <color indexed="63"/>
      </left>
      <right style="thin"/>
      <top style="thin"/>
      <bottom>
        <color indexed="63"/>
      </bottom>
    </border>
    <border>
      <left style="thin"/>
      <right style="thin"/>
      <top>
        <color indexed="63"/>
      </top>
      <bottom style="medium"/>
    </border>
    <border>
      <left style="thin"/>
      <right>
        <color indexed="63"/>
      </right>
      <top style="medium"/>
      <bottom style="thin"/>
    </border>
    <border>
      <left style="thin"/>
      <right>
        <color indexed="63"/>
      </right>
      <top style="medium"/>
      <bottom>
        <color indexed="63"/>
      </bottom>
    </border>
    <border>
      <left style="medium"/>
      <right style="thin"/>
      <top>
        <color indexed="63"/>
      </top>
      <bottom style="medium"/>
    </border>
    <border>
      <left style="thin"/>
      <right style="thin"/>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color indexed="63"/>
      </bottom>
    </border>
    <border>
      <left style="thin"/>
      <right style="medium"/>
      <top>
        <color indexed="63"/>
      </top>
      <bottom>
        <color indexed="63"/>
      </bottom>
    </border>
    <border>
      <left>
        <color indexed="63"/>
      </left>
      <right style="thin"/>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85">
    <xf numFmtId="0" fontId="0" fillId="0" borderId="0" xfId="0" applyAlignment="1">
      <alignment/>
    </xf>
    <xf numFmtId="0" fontId="1" fillId="0" borderId="0" xfId="0" applyFont="1" applyAlignment="1">
      <alignment horizontal="center"/>
    </xf>
    <xf numFmtId="0" fontId="4" fillId="0" borderId="0" xfId="0" applyFont="1" applyAlignment="1">
      <alignment/>
    </xf>
    <xf numFmtId="3" fontId="4" fillId="2" borderId="1" xfId="0" applyNumberFormat="1" applyFont="1" applyFill="1" applyBorder="1" applyAlignment="1">
      <alignment horizontal="right" vertical="center"/>
    </xf>
    <xf numFmtId="3" fontId="4" fillId="3" borderId="1" xfId="0" applyNumberFormat="1" applyFont="1" applyFill="1" applyBorder="1" applyAlignment="1">
      <alignment horizontal="right" vertical="center"/>
    </xf>
    <xf numFmtId="0" fontId="4" fillId="0" borderId="0" xfId="0" applyFont="1" applyAlignment="1">
      <alignment horizontal="center"/>
    </xf>
    <xf numFmtId="0" fontId="1" fillId="4" borderId="2" xfId="0" applyFont="1" applyFill="1" applyBorder="1" applyAlignment="1">
      <alignment/>
    </xf>
    <xf numFmtId="0" fontId="1" fillId="4" borderId="3" xfId="0" applyFont="1" applyFill="1" applyBorder="1" applyAlignment="1">
      <alignment horizontal="center" vertical="center" wrapText="1"/>
    </xf>
    <xf numFmtId="0" fontId="0" fillId="4" borderId="3" xfId="0" applyFont="1" applyFill="1" applyBorder="1" applyAlignment="1">
      <alignment vertical="center" wrapText="1"/>
    </xf>
    <xf numFmtId="3" fontId="0" fillId="4" borderId="1" xfId="0" applyNumberFormat="1" applyFont="1" applyFill="1" applyBorder="1" applyAlignment="1">
      <alignment horizontal="right" vertical="center" wrapText="1"/>
    </xf>
    <xf numFmtId="0" fontId="0" fillId="5" borderId="1" xfId="0" applyFont="1" applyFill="1" applyBorder="1" applyAlignment="1">
      <alignment vertical="center" wrapText="1"/>
    </xf>
    <xf numFmtId="0" fontId="0" fillId="6" borderId="1" xfId="0" applyFont="1" applyFill="1" applyBorder="1" applyAlignment="1">
      <alignment vertical="center" wrapText="1"/>
    </xf>
    <xf numFmtId="0" fontId="0" fillId="5" borderId="4" xfId="0" applyFont="1" applyFill="1" applyBorder="1" applyAlignment="1">
      <alignment vertical="center" wrapText="1"/>
    </xf>
    <xf numFmtId="0" fontId="9" fillId="0" borderId="0" xfId="0" applyFont="1" applyAlignment="1">
      <alignment/>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1" xfId="0" applyFont="1" applyFill="1" applyBorder="1" applyAlignment="1">
      <alignment vertical="center" wrapText="1"/>
    </xf>
    <xf numFmtId="0" fontId="0" fillId="0" borderId="4" xfId="0" applyFont="1" applyFill="1" applyBorder="1" applyAlignment="1">
      <alignment vertical="center" wrapText="1"/>
    </xf>
    <xf numFmtId="3" fontId="0" fillId="4" borderId="5" xfId="0" applyNumberFormat="1" applyFont="1" applyFill="1" applyBorder="1" applyAlignment="1">
      <alignment vertical="center" wrapText="1"/>
    </xf>
    <xf numFmtId="3" fontId="0" fillId="4" borderId="6" xfId="0" applyNumberFormat="1" applyFont="1" applyFill="1" applyBorder="1" applyAlignment="1">
      <alignment horizontal="right" vertical="center"/>
    </xf>
    <xf numFmtId="3" fontId="0" fillId="0" borderId="6" xfId="0" applyNumberFormat="1" applyFont="1" applyFill="1" applyBorder="1" applyAlignment="1">
      <alignment vertical="center" wrapText="1"/>
    </xf>
    <xf numFmtId="3" fontId="10" fillId="6" borderId="6" xfId="0" applyNumberFormat="1" applyFont="1" applyFill="1" applyBorder="1" applyAlignment="1">
      <alignment vertical="center" wrapText="1"/>
    </xf>
    <xf numFmtId="3" fontId="0" fillId="6" borderId="6" xfId="0" applyNumberFormat="1" applyFont="1" applyFill="1" applyBorder="1" applyAlignment="1">
      <alignment vertical="center" wrapText="1"/>
    </xf>
    <xf numFmtId="3" fontId="0" fillId="0" borderId="7" xfId="0" applyNumberFormat="1" applyFont="1" applyFill="1" applyBorder="1" applyAlignment="1">
      <alignment vertical="center" wrapText="1"/>
    </xf>
    <xf numFmtId="3" fontId="1" fillId="4" borderId="5" xfId="0" applyNumberFormat="1" applyFont="1" applyFill="1" applyBorder="1" applyAlignment="1">
      <alignment horizontal="center" vertical="center" wrapText="1"/>
    </xf>
    <xf numFmtId="3" fontId="1" fillId="4" borderId="6" xfId="0" applyNumberFormat="1" applyFont="1" applyFill="1" applyBorder="1" applyAlignment="1">
      <alignment horizontal="right" vertical="center"/>
    </xf>
    <xf numFmtId="3" fontId="0" fillId="0" borderId="8"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9"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0" fontId="1" fillId="2" borderId="1" xfId="0" applyFont="1" applyFill="1" applyBorder="1" applyAlignment="1">
      <alignment/>
    </xf>
    <xf numFmtId="0" fontId="1" fillId="2" borderId="1" xfId="0" applyFont="1" applyFill="1" applyBorder="1" applyAlignment="1">
      <alignment horizontal="center" vertical="center" wrapText="1"/>
    </xf>
    <xf numFmtId="0" fontId="0" fillId="2" borderId="11" xfId="0" applyFont="1" applyFill="1" applyBorder="1" applyAlignment="1">
      <alignment vertical="center" wrapText="1"/>
    </xf>
    <xf numFmtId="3" fontId="0" fillId="2" borderId="12" xfId="0" applyNumberFormat="1" applyFont="1" applyFill="1" applyBorder="1" applyAlignment="1">
      <alignment horizontal="right" vertical="center" wrapText="1"/>
    </xf>
    <xf numFmtId="0" fontId="0" fillId="0" borderId="12" xfId="0" applyFont="1" applyBorder="1" applyAlignment="1">
      <alignment vertical="center" wrapText="1"/>
    </xf>
    <xf numFmtId="0" fontId="0" fillId="6" borderId="12" xfId="0" applyFont="1" applyFill="1" applyBorder="1" applyAlignment="1">
      <alignment vertical="center" wrapText="1"/>
    </xf>
    <xf numFmtId="0" fontId="0" fillId="0" borderId="13" xfId="0" applyFont="1" applyBorder="1" applyAlignment="1">
      <alignment vertical="center" wrapText="1"/>
    </xf>
    <xf numFmtId="3" fontId="0" fillId="2" borderId="3" xfId="0" applyNumberFormat="1" applyFont="1" applyFill="1" applyBorder="1" applyAlignment="1">
      <alignment vertical="center" wrapText="1"/>
    </xf>
    <xf numFmtId="3" fontId="0" fillId="2" borderId="1" xfId="0" applyNumberFormat="1" applyFont="1" applyFill="1" applyBorder="1" applyAlignment="1">
      <alignment horizontal="right" vertical="center" wrapText="1"/>
    </xf>
    <xf numFmtId="3" fontId="0" fillId="0" borderId="1" xfId="0" applyNumberFormat="1" applyFont="1" applyFill="1" applyBorder="1" applyAlignment="1">
      <alignment vertical="center" wrapText="1"/>
    </xf>
    <xf numFmtId="3" fontId="0" fillId="6" borderId="1" xfId="0" applyNumberFormat="1" applyFont="1" applyFill="1" applyBorder="1" applyAlignment="1">
      <alignment vertical="center" wrapText="1"/>
    </xf>
    <xf numFmtId="3" fontId="0" fillId="0" borderId="4" xfId="0" applyNumberFormat="1" applyFont="1" applyFill="1" applyBorder="1" applyAlignment="1">
      <alignment vertical="center" wrapText="1"/>
    </xf>
    <xf numFmtId="3" fontId="0" fillId="5" borderId="1" xfId="0" applyNumberFormat="1" applyFont="1" applyFill="1" applyBorder="1" applyAlignment="1">
      <alignment vertical="center" wrapText="1"/>
    </xf>
    <xf numFmtId="3" fontId="0" fillId="5" borderId="4" xfId="0" applyNumberFormat="1" applyFont="1" applyFill="1" applyBorder="1" applyAlignment="1">
      <alignment vertical="center" wrapText="1"/>
    </xf>
    <xf numFmtId="3" fontId="0" fillId="6" borderId="4" xfId="0" applyNumberFormat="1" applyFont="1" applyFill="1" applyBorder="1" applyAlignment="1">
      <alignment vertical="center" wrapText="1"/>
    </xf>
    <xf numFmtId="3" fontId="0" fillId="2" borderId="14" xfId="0" applyNumberFormat="1" applyFont="1" applyFill="1" applyBorder="1" applyAlignment="1">
      <alignment horizontal="left" vertical="center" wrapText="1"/>
    </xf>
    <xf numFmtId="3" fontId="0" fillId="2" borderId="15" xfId="0" applyNumberFormat="1" applyFont="1" applyFill="1" applyBorder="1" applyAlignment="1">
      <alignment horizontal="right" vertical="center" wrapText="1"/>
    </xf>
    <xf numFmtId="3" fontId="0" fillId="0" borderId="15" xfId="0" applyNumberFormat="1" applyFont="1" applyFill="1" applyBorder="1" applyAlignment="1">
      <alignment vertical="center" wrapText="1"/>
    </xf>
    <xf numFmtId="3" fontId="0" fillId="6" borderId="15" xfId="0" applyNumberFormat="1" applyFont="1" applyFill="1" applyBorder="1" applyAlignment="1">
      <alignment vertical="center" wrapText="1"/>
    </xf>
    <xf numFmtId="3" fontId="0" fillId="6" borderId="16" xfId="0" applyNumberFormat="1" applyFont="1" applyFill="1" applyBorder="1" applyAlignment="1">
      <alignment vertical="center" wrapText="1"/>
    </xf>
    <xf numFmtId="0" fontId="0" fillId="2" borderId="17" xfId="0" applyFont="1" applyFill="1" applyBorder="1" applyAlignment="1">
      <alignment vertical="center" wrapText="1"/>
    </xf>
    <xf numFmtId="3" fontId="0" fillId="2" borderId="2" xfId="0" applyNumberFormat="1" applyFont="1" applyFill="1" applyBorder="1" applyAlignment="1">
      <alignment horizontal="right" vertical="center" wrapText="1"/>
    </xf>
    <xf numFmtId="0" fontId="0" fillId="5" borderId="2" xfId="0" applyFont="1" applyFill="1" applyBorder="1" applyAlignment="1">
      <alignment vertical="center" wrapText="1"/>
    </xf>
    <xf numFmtId="0" fontId="0" fillId="6" borderId="2" xfId="0" applyFont="1" applyFill="1" applyBorder="1" applyAlignment="1">
      <alignment vertical="center" wrapText="1"/>
    </xf>
    <xf numFmtId="0" fontId="0" fillId="5" borderId="18" xfId="0" applyFont="1" applyFill="1" applyBorder="1" applyAlignment="1">
      <alignment vertical="center" wrapText="1"/>
    </xf>
    <xf numFmtId="0" fontId="0" fillId="2" borderId="3" xfId="0" applyFont="1" applyFill="1" applyBorder="1" applyAlignment="1">
      <alignment vertical="center" wrapText="1"/>
    </xf>
    <xf numFmtId="3" fontId="0" fillId="2" borderId="14" xfId="0" applyNumberFormat="1" applyFont="1" applyFill="1" applyBorder="1" applyAlignment="1">
      <alignment vertical="center" wrapText="1"/>
    </xf>
    <xf numFmtId="0" fontId="0" fillId="0" borderId="15" xfId="0" applyFont="1" applyBorder="1" applyAlignment="1">
      <alignment/>
    </xf>
    <xf numFmtId="0" fontId="0" fillId="6" borderId="15" xfId="0" applyFont="1" applyFill="1" applyBorder="1" applyAlignment="1">
      <alignment vertical="top" wrapText="1"/>
    </xf>
    <xf numFmtId="0" fontId="4" fillId="6" borderId="15" xfId="0" applyFont="1" applyFill="1" applyBorder="1" applyAlignment="1">
      <alignment vertical="top" wrapText="1"/>
    </xf>
    <xf numFmtId="3" fontId="0" fillId="0" borderId="16" xfId="0" applyNumberFormat="1" applyFont="1" applyFill="1" applyBorder="1" applyAlignment="1">
      <alignment vertical="center" wrapText="1"/>
    </xf>
    <xf numFmtId="3" fontId="0" fillId="2" borderId="17" xfId="0" applyNumberFormat="1" applyFont="1" applyFill="1" applyBorder="1" applyAlignment="1">
      <alignment horizontal="left" vertical="center" wrapText="1"/>
    </xf>
    <xf numFmtId="3" fontId="0" fillId="0" borderId="2" xfId="0" applyNumberFormat="1" applyFont="1" applyFill="1" applyBorder="1" applyAlignment="1">
      <alignment horizontal="left" vertical="center" wrapText="1"/>
    </xf>
    <xf numFmtId="3" fontId="0" fillId="6" borderId="2" xfId="0" applyNumberFormat="1" applyFont="1" applyFill="1" applyBorder="1" applyAlignment="1">
      <alignment horizontal="left" vertical="center" wrapText="1"/>
    </xf>
    <xf numFmtId="3" fontId="0" fillId="0" borderId="18" xfId="0" applyNumberFormat="1" applyFont="1" applyFill="1" applyBorder="1" applyAlignment="1">
      <alignment horizontal="left" vertical="center" wrapText="1"/>
    </xf>
    <xf numFmtId="3" fontId="0" fillId="2" borderId="3" xfId="0" applyNumberFormat="1" applyFont="1" applyFill="1" applyBorder="1" applyAlignment="1">
      <alignment horizontal="left" vertical="center" wrapText="1"/>
    </xf>
    <xf numFmtId="3" fontId="0" fillId="0" borderId="1" xfId="0" applyNumberFormat="1" applyFont="1" applyFill="1" applyBorder="1" applyAlignment="1">
      <alignment horizontal="left" vertical="center" wrapText="1"/>
    </xf>
    <xf numFmtId="3" fontId="0" fillId="6" borderId="1" xfId="0" applyNumberFormat="1" applyFont="1" applyFill="1" applyBorder="1" applyAlignment="1">
      <alignment horizontal="left" vertical="center" wrapText="1"/>
    </xf>
    <xf numFmtId="3" fontId="0" fillId="0" borderId="4" xfId="0" applyNumberFormat="1" applyFont="1" applyFill="1" applyBorder="1" applyAlignment="1">
      <alignment horizontal="left" vertical="center" wrapText="1"/>
    </xf>
    <xf numFmtId="0" fontId="0" fillId="0" borderId="0" xfId="0" applyFont="1" applyAlignment="1">
      <alignment/>
    </xf>
    <xf numFmtId="3" fontId="0" fillId="0" borderId="15" xfId="0" applyNumberFormat="1" applyFont="1" applyFill="1" applyBorder="1" applyAlignment="1">
      <alignment horizontal="left" vertical="center" wrapText="1"/>
    </xf>
    <xf numFmtId="3" fontId="0" fillId="6" borderId="15" xfId="0" applyNumberFormat="1" applyFont="1" applyFill="1" applyBorder="1" applyAlignment="1">
      <alignment horizontal="left" vertical="center" wrapText="1"/>
    </xf>
    <xf numFmtId="3" fontId="0" fillId="0" borderId="16" xfId="0" applyNumberFormat="1" applyFont="1" applyFill="1" applyBorder="1" applyAlignment="1">
      <alignment horizontal="left" vertical="center" wrapText="1"/>
    </xf>
    <xf numFmtId="3" fontId="0" fillId="2" borderId="17" xfId="0" applyNumberFormat="1" applyFont="1" applyFill="1" applyBorder="1" applyAlignment="1">
      <alignment vertical="center" wrapText="1"/>
    </xf>
    <xf numFmtId="3" fontId="0" fillId="0" borderId="2" xfId="0" applyNumberFormat="1" applyFont="1" applyFill="1" applyBorder="1" applyAlignment="1">
      <alignment vertical="center" wrapText="1"/>
    </xf>
    <xf numFmtId="3" fontId="0" fillId="6" borderId="2" xfId="0" applyNumberFormat="1" applyFont="1" applyFill="1" applyBorder="1" applyAlignment="1">
      <alignment vertical="center" wrapText="1"/>
    </xf>
    <xf numFmtId="3" fontId="0" fillId="6" borderId="18" xfId="0" applyNumberFormat="1" applyFont="1" applyFill="1" applyBorder="1" applyAlignment="1">
      <alignment vertical="center" wrapText="1"/>
    </xf>
    <xf numFmtId="3" fontId="0" fillId="0" borderId="1" xfId="0" applyNumberFormat="1" applyFont="1" applyBorder="1" applyAlignment="1">
      <alignment vertical="center" wrapText="1"/>
    </xf>
    <xf numFmtId="3" fontId="0" fillId="0" borderId="4" xfId="0" applyNumberFormat="1" applyFont="1" applyBorder="1" applyAlignment="1">
      <alignment vertical="center" wrapText="1"/>
    </xf>
    <xf numFmtId="3" fontId="0" fillId="2" borderId="1" xfId="0" applyNumberFormat="1" applyFont="1" applyFill="1" applyBorder="1" applyAlignment="1">
      <alignment horizontal="right" vertical="center"/>
    </xf>
    <xf numFmtId="0" fontId="0" fillId="0" borderId="1" xfId="0" applyFont="1" applyFill="1" applyBorder="1" applyAlignment="1">
      <alignment wrapText="1"/>
    </xf>
    <xf numFmtId="0" fontId="0" fillId="6" borderId="1" xfId="0" applyFont="1" applyFill="1" applyBorder="1" applyAlignment="1">
      <alignment wrapText="1"/>
    </xf>
    <xf numFmtId="0" fontId="0" fillId="6" borderId="4" xfId="0" applyFont="1" applyFill="1" applyBorder="1" applyAlignment="1">
      <alignment wrapText="1"/>
    </xf>
    <xf numFmtId="0" fontId="0" fillId="2" borderId="5" xfId="0" applyFont="1" applyFill="1" applyBorder="1" applyAlignment="1">
      <alignment wrapText="1"/>
    </xf>
    <xf numFmtId="3" fontId="0" fillId="2" borderId="6" xfId="0" applyNumberFormat="1" applyFont="1" applyFill="1" applyBorder="1" applyAlignment="1">
      <alignment horizontal="right" vertical="center"/>
    </xf>
    <xf numFmtId="0" fontId="0" fillId="0" borderId="6" xfId="0" applyFont="1" applyFill="1" applyBorder="1" applyAlignment="1">
      <alignment wrapText="1"/>
    </xf>
    <xf numFmtId="0" fontId="0" fillId="6" borderId="6" xfId="0" applyFont="1" applyFill="1" applyBorder="1" applyAlignment="1">
      <alignment wrapText="1"/>
    </xf>
    <xf numFmtId="0" fontId="0" fillId="0" borderId="7" xfId="0" applyFont="1" applyFill="1" applyBorder="1" applyAlignment="1">
      <alignment wrapText="1"/>
    </xf>
    <xf numFmtId="0" fontId="1" fillId="2" borderId="5" xfId="0" applyFont="1" applyFill="1" applyBorder="1" applyAlignment="1">
      <alignment horizontal="center" vertical="center" wrapText="1"/>
    </xf>
    <xf numFmtId="3" fontId="1" fillId="2" borderId="6"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3" borderId="2" xfId="0" applyFont="1" applyFill="1" applyBorder="1" applyAlignment="1">
      <alignment/>
    </xf>
    <xf numFmtId="0" fontId="1" fillId="3" borderId="3" xfId="0" applyFont="1" applyFill="1" applyBorder="1" applyAlignment="1">
      <alignment horizontal="center" vertical="center" wrapText="1"/>
    </xf>
    <xf numFmtId="0" fontId="0" fillId="3" borderId="11" xfId="0" applyFont="1" applyFill="1" applyBorder="1" applyAlignment="1">
      <alignment vertical="center" wrapText="1"/>
    </xf>
    <xf numFmtId="3" fontId="0" fillId="3" borderId="12" xfId="0" applyNumberFormat="1" applyFont="1" applyFill="1" applyBorder="1" applyAlignment="1">
      <alignment horizontal="righ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3" borderId="3" xfId="0" applyFont="1" applyFill="1" applyBorder="1" applyAlignment="1">
      <alignment vertical="center" wrapText="1"/>
    </xf>
    <xf numFmtId="3" fontId="0" fillId="3" borderId="1" xfId="0" applyNumberFormat="1" applyFont="1" applyFill="1" applyBorder="1" applyAlignment="1">
      <alignment horizontal="right" vertical="center" wrapText="1"/>
    </xf>
    <xf numFmtId="0" fontId="0" fillId="6" borderId="1" xfId="0" applyFont="1" applyFill="1" applyBorder="1" applyAlignment="1">
      <alignment horizontal="justify" vertical="top" wrapText="1"/>
    </xf>
    <xf numFmtId="0" fontId="4" fillId="6" borderId="1" xfId="0" applyFont="1" applyFill="1" applyBorder="1" applyAlignment="1">
      <alignment horizontal="justify" vertical="top" wrapText="1"/>
    </xf>
    <xf numFmtId="0" fontId="0" fillId="3" borderId="3" xfId="0" applyFont="1" applyFill="1" applyBorder="1" applyAlignment="1">
      <alignment horizontal="justify" vertical="top" wrapText="1"/>
    </xf>
    <xf numFmtId="0" fontId="0" fillId="0" borderId="1" xfId="0" applyFont="1" applyBorder="1" applyAlignment="1">
      <alignment/>
    </xf>
    <xf numFmtId="0" fontId="0" fillId="0" borderId="1" xfId="0" applyFont="1" applyBorder="1" applyAlignment="1">
      <alignment horizontal="justify" vertical="top" wrapText="1"/>
    </xf>
    <xf numFmtId="0" fontId="4" fillId="0" borderId="1" xfId="0" applyFont="1" applyBorder="1" applyAlignment="1">
      <alignment horizontal="justify" vertical="top" wrapText="1"/>
    </xf>
    <xf numFmtId="0" fontId="4" fillId="0" borderId="4" xfId="0" applyFont="1" applyBorder="1" applyAlignment="1">
      <alignment horizontal="justify" vertical="top" wrapText="1"/>
    </xf>
    <xf numFmtId="0" fontId="0" fillId="0" borderId="1" xfId="0" applyFont="1" applyBorder="1" applyAlignment="1">
      <alignment/>
    </xf>
    <xf numFmtId="0" fontId="0" fillId="5" borderId="1" xfId="0" applyFont="1" applyFill="1" applyBorder="1" applyAlignment="1">
      <alignment horizontal="justify" vertical="top" wrapText="1"/>
    </xf>
    <xf numFmtId="0" fontId="1" fillId="3" borderId="14" xfId="0" applyFont="1" applyFill="1" applyBorder="1" applyAlignment="1">
      <alignment horizontal="center" vertical="center" wrapText="1"/>
    </xf>
    <xf numFmtId="3" fontId="1" fillId="3" borderId="15" xfId="0" applyNumberFormat="1" applyFont="1" applyFill="1" applyBorder="1" applyAlignment="1">
      <alignment horizontal="right" vertical="center"/>
    </xf>
    <xf numFmtId="0" fontId="0" fillId="0" borderId="19" xfId="0" applyFont="1" applyFill="1" applyBorder="1" applyAlignment="1">
      <alignment/>
    </xf>
    <xf numFmtId="0" fontId="0" fillId="0" borderId="20" xfId="0" applyFont="1"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1" fillId="7" borderId="22" xfId="0" applyFont="1" applyFill="1" applyBorder="1" applyAlignment="1">
      <alignment horizontal="center" vertical="center" wrapText="1"/>
    </xf>
    <xf numFmtId="3" fontId="1" fillId="7" borderId="23" xfId="0" applyNumberFormat="1" applyFont="1" applyFill="1" applyBorder="1" applyAlignment="1">
      <alignment horizontal="right" vertical="center"/>
    </xf>
    <xf numFmtId="0" fontId="0" fillId="0" borderId="24" xfId="0" applyFont="1" applyFill="1" applyBorder="1" applyAlignment="1">
      <alignment/>
    </xf>
    <xf numFmtId="0" fontId="4" fillId="0" borderId="24" xfId="0" applyFont="1" applyFill="1" applyBorder="1" applyAlignment="1">
      <alignment/>
    </xf>
    <xf numFmtId="0" fontId="4" fillId="0" borderId="25" xfId="0" applyFont="1" applyFill="1" applyBorder="1" applyAlignment="1">
      <alignment/>
    </xf>
    <xf numFmtId="0" fontId="1" fillId="5" borderId="0" xfId="0" applyFont="1" applyFill="1" applyBorder="1" applyAlignment="1">
      <alignment horizontal="center" vertical="center" wrapText="1"/>
    </xf>
    <xf numFmtId="3" fontId="0" fillId="5" borderId="0" xfId="0" applyNumberFormat="1" applyFont="1" applyFill="1" applyBorder="1" applyAlignment="1">
      <alignment horizontal="right" vertical="center"/>
    </xf>
    <xf numFmtId="0" fontId="0" fillId="5" borderId="0" xfId="0" applyFont="1" applyFill="1" applyBorder="1" applyAlignment="1">
      <alignment/>
    </xf>
    <xf numFmtId="0" fontId="4" fillId="5" borderId="0" xfId="0" applyFont="1" applyFill="1" applyBorder="1" applyAlignment="1">
      <alignment/>
    </xf>
    <xf numFmtId="0" fontId="4" fillId="5" borderId="0" xfId="0" applyFont="1" applyFill="1" applyAlignment="1">
      <alignment/>
    </xf>
    <xf numFmtId="4" fontId="0" fillId="5" borderId="0" xfId="0" applyNumberFormat="1" applyFont="1" applyFill="1" applyBorder="1" applyAlignment="1">
      <alignment horizontal="center" vertical="center"/>
    </xf>
    <xf numFmtId="0" fontId="1" fillId="0" borderId="2" xfId="0" applyFont="1" applyFill="1" applyBorder="1" applyAlignment="1">
      <alignment/>
    </xf>
    <xf numFmtId="0" fontId="1" fillId="0" borderId="3" xfId="0" applyFont="1" applyFill="1" applyBorder="1" applyAlignment="1">
      <alignment horizontal="center" vertical="center" wrapText="1"/>
    </xf>
    <xf numFmtId="3" fontId="0" fillId="0" borderId="3" xfId="0" applyNumberFormat="1" applyFont="1" applyFill="1" applyBorder="1" applyAlignment="1">
      <alignment vertical="center" wrapText="1"/>
    </xf>
    <xf numFmtId="3" fontId="0" fillId="0" borderId="1" xfId="0" applyNumberFormat="1" applyFont="1" applyFill="1" applyBorder="1" applyAlignment="1">
      <alignment horizontal="right" vertical="center" wrapText="1"/>
    </xf>
    <xf numFmtId="3" fontId="0" fillId="6"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3" fontId="0" fillId="0" borderId="4" xfId="0" applyNumberFormat="1" applyFont="1" applyFill="1" applyBorder="1" applyAlignment="1">
      <alignment horizontal="center" vertical="center" wrapText="1"/>
    </xf>
    <xf numFmtId="3" fontId="0" fillId="0" borderId="3" xfId="0" applyNumberFormat="1" applyFont="1" applyFill="1" applyBorder="1" applyAlignment="1">
      <alignment horizontal="left" vertical="center" wrapText="1"/>
    </xf>
    <xf numFmtId="3" fontId="0" fillId="0" borderId="14" xfId="0" applyNumberFormat="1" applyFont="1" applyFill="1" applyBorder="1" applyAlignment="1">
      <alignment vertical="center" wrapText="1"/>
    </xf>
    <xf numFmtId="3" fontId="0" fillId="0" borderId="15" xfId="0" applyNumberFormat="1" applyFont="1" applyFill="1" applyBorder="1" applyAlignment="1">
      <alignment horizontal="right" vertical="center" wrapText="1"/>
    </xf>
    <xf numFmtId="3" fontId="0" fillId="5" borderId="15" xfId="0" applyNumberFormat="1" applyFont="1" applyFill="1" applyBorder="1" applyAlignment="1">
      <alignment vertical="center" wrapText="1"/>
    </xf>
    <xf numFmtId="3" fontId="0" fillId="5" borderId="16" xfId="0" applyNumberFormat="1" applyFont="1" applyFill="1" applyBorder="1" applyAlignment="1">
      <alignment vertical="center" wrapText="1"/>
    </xf>
    <xf numFmtId="3" fontId="0" fillId="0" borderId="26" xfId="0" applyNumberFormat="1" applyFont="1" applyFill="1" applyBorder="1" applyAlignment="1">
      <alignment vertical="center" wrapText="1"/>
    </xf>
    <xf numFmtId="3" fontId="0" fillId="0" borderId="27" xfId="0" applyNumberFormat="1" applyFont="1" applyFill="1" applyBorder="1" applyAlignment="1">
      <alignment horizontal="right" vertical="center" wrapText="1"/>
    </xf>
    <xf numFmtId="3" fontId="0" fillId="0" borderId="27" xfId="0" applyNumberFormat="1" applyFont="1" applyFill="1" applyBorder="1" applyAlignment="1">
      <alignment vertical="center" wrapText="1"/>
    </xf>
    <xf numFmtId="3" fontId="0" fillId="0" borderId="27" xfId="0" applyNumberFormat="1" applyFont="1" applyFill="1" applyBorder="1" applyAlignment="1">
      <alignment vertical="center" wrapText="1"/>
    </xf>
    <xf numFmtId="3" fontId="0" fillId="0" borderId="28" xfId="0" applyNumberFormat="1" applyFont="1" applyFill="1" applyBorder="1" applyAlignment="1">
      <alignment vertical="center" wrapText="1"/>
    </xf>
    <xf numFmtId="0" fontId="4" fillId="0" borderId="0" xfId="0" applyFont="1" applyFill="1" applyAlignment="1">
      <alignment/>
    </xf>
    <xf numFmtId="0" fontId="1" fillId="8" borderId="2" xfId="0" applyFont="1" applyFill="1" applyBorder="1" applyAlignment="1">
      <alignment/>
    </xf>
    <xf numFmtId="0" fontId="1" fillId="8" borderId="3" xfId="0" applyFont="1" applyFill="1" applyBorder="1" applyAlignment="1">
      <alignment horizontal="center" vertical="center" wrapText="1"/>
    </xf>
    <xf numFmtId="0" fontId="0" fillId="8" borderId="3" xfId="0" applyFont="1" applyFill="1" applyBorder="1" applyAlignment="1">
      <alignment vertical="center" wrapText="1"/>
    </xf>
    <xf numFmtId="3" fontId="0" fillId="8" borderId="1" xfId="0" applyNumberFormat="1" applyFont="1" applyFill="1" applyBorder="1" applyAlignment="1">
      <alignment horizontal="right" vertical="center" wrapText="1"/>
    </xf>
    <xf numFmtId="0" fontId="0" fillId="6" borderId="4" xfId="0" applyFont="1" applyFill="1" applyBorder="1" applyAlignment="1">
      <alignment vertical="center" wrapText="1"/>
    </xf>
    <xf numFmtId="0" fontId="4" fillId="5" borderId="1" xfId="0" applyFont="1" applyFill="1" applyBorder="1" applyAlignment="1">
      <alignment horizontal="justify" vertical="top" wrapText="1"/>
    </xf>
    <xf numFmtId="0" fontId="0" fillId="0" borderId="1" xfId="0" applyFont="1" applyBorder="1" applyAlignment="1">
      <alignment horizontal="right" vertical="top" wrapText="1"/>
    </xf>
    <xf numFmtId="0" fontId="4" fillId="0" borderId="1" xfId="0" applyFont="1" applyBorder="1" applyAlignment="1">
      <alignment horizontal="right" vertical="top" wrapText="1"/>
    </xf>
    <xf numFmtId="0" fontId="4" fillId="6" borderId="1" xfId="0" applyFont="1" applyFill="1" applyBorder="1" applyAlignment="1">
      <alignment vertical="top" wrapText="1"/>
    </xf>
    <xf numFmtId="0" fontId="4" fillId="0" borderId="1" xfId="0" applyFont="1" applyBorder="1" applyAlignment="1">
      <alignment vertical="top" wrapText="1"/>
    </xf>
    <xf numFmtId="0" fontId="4" fillId="0" borderId="4" xfId="0" applyFont="1" applyBorder="1" applyAlignment="1">
      <alignment vertical="top" wrapText="1"/>
    </xf>
    <xf numFmtId="0" fontId="4" fillId="6" borderId="1" xfId="0" applyFont="1" applyFill="1" applyBorder="1" applyAlignment="1">
      <alignment horizontal="right" vertical="top" wrapText="1"/>
    </xf>
    <xf numFmtId="0" fontId="4" fillId="5" borderId="1" xfId="0" applyFont="1" applyFill="1" applyBorder="1" applyAlignment="1">
      <alignment vertical="top" wrapText="1"/>
    </xf>
    <xf numFmtId="0" fontId="4" fillId="5" borderId="4" xfId="0" applyFont="1" applyFill="1" applyBorder="1" applyAlignment="1">
      <alignment vertical="top" wrapText="1"/>
    </xf>
    <xf numFmtId="0" fontId="5" fillId="8" borderId="14" xfId="0" applyFont="1" applyFill="1" applyBorder="1" applyAlignment="1">
      <alignment horizontal="center"/>
    </xf>
    <xf numFmtId="3" fontId="5" fillId="8" borderId="15" xfId="0" applyNumberFormat="1" applyFont="1" applyFill="1" applyBorder="1" applyAlignment="1">
      <alignment horizontal="right" vertical="center"/>
    </xf>
    <xf numFmtId="0" fontId="4" fillId="0" borderId="15" xfId="0" applyFont="1" applyBorder="1" applyAlignment="1">
      <alignment/>
    </xf>
    <xf numFmtId="0" fontId="4" fillId="0" borderId="16" xfId="0" applyFont="1" applyBorder="1" applyAlignment="1">
      <alignment/>
    </xf>
    <xf numFmtId="3" fontId="4" fillId="0" borderId="0" xfId="0" applyNumberFormat="1" applyFont="1" applyAlignment="1">
      <alignment horizontal="right" vertical="center"/>
    </xf>
    <xf numFmtId="0" fontId="5" fillId="0" borderId="0" xfId="0" applyFont="1" applyAlignment="1">
      <alignment horizontal="center"/>
    </xf>
    <xf numFmtId="3" fontId="5" fillId="0" borderId="0" xfId="0" applyNumberFormat="1" applyFont="1" applyAlignment="1" quotePrefix="1">
      <alignment horizontal="right" vertical="center"/>
    </xf>
    <xf numFmtId="4" fontId="4" fillId="0" borderId="0" xfId="0" applyNumberFormat="1" applyFont="1" applyAlignment="1" quotePrefix="1">
      <alignment horizontal="center"/>
    </xf>
    <xf numFmtId="4" fontId="4" fillId="0" borderId="0" xfId="0" applyNumberFormat="1" applyFont="1" applyAlignment="1">
      <alignment horizontal="center"/>
    </xf>
    <xf numFmtId="0" fontId="1" fillId="4" borderId="2" xfId="0" applyFont="1" applyFill="1" applyBorder="1" applyAlignment="1">
      <alignment horizontal="center"/>
    </xf>
    <xf numFmtId="0" fontId="1" fillId="4" borderId="2" xfId="0" applyFont="1" applyFill="1" applyBorder="1" applyAlignment="1">
      <alignment/>
    </xf>
    <xf numFmtId="0" fontId="0" fillId="4" borderId="3" xfId="0" applyFont="1" applyFill="1" applyBorder="1" applyAlignment="1">
      <alignment horizontal="center" vertical="center" wrapText="1"/>
    </xf>
    <xf numFmtId="0" fontId="0" fillId="4" borderId="29" xfId="0" applyFont="1" applyFill="1" applyBorder="1" applyAlignment="1">
      <alignment vertical="center" wrapText="1"/>
    </xf>
    <xf numFmtId="3" fontId="0" fillId="4"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Alignment="1">
      <alignment/>
    </xf>
    <xf numFmtId="0" fontId="0" fillId="4" borderId="29" xfId="0" applyFont="1" applyFill="1" applyBorder="1" applyAlignment="1">
      <alignment vertical="center" wrapText="1" shrinkToFit="1"/>
    </xf>
    <xf numFmtId="0" fontId="9" fillId="6" borderId="1" xfId="0" applyFont="1" applyFill="1" applyBorder="1" applyAlignment="1">
      <alignment horizontal="center" vertical="center" wrapText="1"/>
    </xf>
    <xf numFmtId="0" fontId="9" fillId="6" borderId="4"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xf>
    <xf numFmtId="3" fontId="0" fillId="4" borderId="1" xfId="0" applyNumberFormat="1" applyFont="1" applyFill="1" applyBorder="1" applyAlignment="1">
      <alignment horizontal="right" vertical="center" wrapText="1"/>
    </xf>
    <xf numFmtId="180" fontId="12" fillId="6"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180" fontId="13" fillId="0" borderId="4" xfId="0" applyNumberFormat="1" applyFont="1" applyFill="1" applyBorder="1" applyAlignment="1">
      <alignment horizontal="center" vertical="center" wrapText="1"/>
    </xf>
    <xf numFmtId="180" fontId="14" fillId="0" borderId="4" xfId="0" applyNumberFormat="1" applyFont="1" applyFill="1" applyBorder="1" applyAlignment="1">
      <alignment horizontal="center" vertical="center" wrapText="1"/>
    </xf>
    <xf numFmtId="3" fontId="0" fillId="4" borderId="1" xfId="0" applyNumberFormat="1" applyFont="1" applyFill="1" applyBorder="1" applyAlignment="1">
      <alignment horizontal="right" vertical="center"/>
    </xf>
    <xf numFmtId="0" fontId="15" fillId="0" borderId="1" xfId="0" applyFont="1" applyBorder="1" applyAlignment="1">
      <alignment horizontal="left"/>
    </xf>
    <xf numFmtId="0" fontId="15" fillId="6" borderId="1" xfId="0" applyFont="1" applyFill="1" applyBorder="1" applyAlignment="1">
      <alignment horizontal="left"/>
    </xf>
    <xf numFmtId="0" fontId="15" fillId="0" borderId="4" xfId="0" applyFont="1" applyBorder="1" applyAlignment="1">
      <alignment horizontal="left"/>
    </xf>
    <xf numFmtId="0" fontId="15" fillId="6" borderId="4" xfId="0" applyFont="1" applyFill="1" applyBorder="1" applyAlignment="1">
      <alignment horizontal="left"/>
    </xf>
    <xf numFmtId="0" fontId="0" fillId="4" borderId="29" xfId="0" applyFont="1" applyFill="1" applyBorder="1" applyAlignment="1">
      <alignment horizontal="left" vertical="center" wrapText="1"/>
    </xf>
    <xf numFmtId="0" fontId="4" fillId="4"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6" borderId="4"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0" fillId="4" borderId="29" xfId="0" applyFont="1" applyFill="1" applyBorder="1" applyAlignment="1">
      <alignment vertical="center" wrapText="1" shrinkToFit="1"/>
    </xf>
    <xf numFmtId="0" fontId="16" fillId="0" borderId="1"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0" fillId="4" borderId="29" xfId="0" applyNumberFormat="1" applyFont="1" applyFill="1" applyBorder="1" applyAlignment="1">
      <alignment vertical="center" wrapText="1"/>
    </xf>
    <xf numFmtId="0" fontId="0" fillId="4" borderId="29" xfId="0" applyFont="1" applyFill="1" applyBorder="1" applyAlignment="1">
      <alignment vertical="center" wrapText="1"/>
    </xf>
    <xf numFmtId="0" fontId="0" fillId="4" borderId="14" xfId="0" applyFont="1" applyFill="1" applyBorder="1" applyAlignment="1">
      <alignment vertical="distributed"/>
    </xf>
    <xf numFmtId="3" fontId="1" fillId="4" borderId="15" xfId="0" applyNumberFormat="1" applyFont="1" applyFill="1" applyBorder="1" applyAlignment="1">
      <alignment horizontal="center" vertical="center" wrapText="1"/>
    </xf>
    <xf numFmtId="168" fontId="1" fillId="4" borderId="15" xfId="15" applyNumberFormat="1" applyFont="1" applyFill="1" applyBorder="1" applyAlignment="1">
      <alignment horizontal="right" vertical="center" wrapText="1"/>
    </xf>
    <xf numFmtId="0" fontId="18" fillId="0" borderId="15" xfId="0" applyFont="1" applyBorder="1" applyAlignment="1">
      <alignment/>
    </xf>
    <xf numFmtId="0" fontId="18" fillId="0" borderId="16" xfId="0" applyFont="1" applyBorder="1" applyAlignment="1">
      <alignment/>
    </xf>
    <xf numFmtId="0" fontId="18" fillId="0" borderId="0" xfId="0" applyFont="1" applyAlignment="1">
      <alignment/>
    </xf>
    <xf numFmtId="0" fontId="0" fillId="0" borderId="0" xfId="0" applyAlignment="1">
      <alignment vertical="center"/>
    </xf>
    <xf numFmtId="3"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8" fillId="0" borderId="0" xfId="0" applyFont="1" applyBorder="1" applyAlignment="1">
      <alignment/>
    </xf>
    <xf numFmtId="0" fontId="1"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9" xfId="0" applyFont="1" applyFill="1" applyBorder="1" applyAlignment="1">
      <alignment vertical="center" wrapText="1" shrinkToFit="1"/>
    </xf>
    <xf numFmtId="3" fontId="0" fillId="2" borderId="1" xfId="0" applyNumberFormat="1" applyFont="1" applyFill="1" applyBorder="1" applyAlignment="1">
      <alignment horizontal="right" vertical="center" wrapText="1"/>
    </xf>
    <xf numFmtId="0" fontId="9" fillId="0" borderId="4" xfId="0" applyFont="1" applyFill="1" applyBorder="1" applyAlignment="1">
      <alignment horizontal="center" vertical="center" wrapText="1"/>
    </xf>
    <xf numFmtId="3" fontId="9" fillId="6" borderId="1" xfId="0" applyNumberFormat="1"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2" borderId="3" xfId="0" applyFont="1" applyFill="1" applyBorder="1" applyAlignment="1">
      <alignment vertical="center" wrapText="1"/>
    </xf>
    <xf numFmtId="0" fontId="0" fillId="2" borderId="1" xfId="0" applyFont="1" applyFill="1" applyBorder="1" applyAlignment="1">
      <alignment vertical="center" wrapText="1"/>
    </xf>
    <xf numFmtId="3" fontId="0" fillId="2" borderId="1" xfId="0" applyNumberFormat="1" applyFont="1" applyFill="1" applyBorder="1" applyAlignment="1">
      <alignment horizontal="right" vertical="center"/>
    </xf>
    <xf numFmtId="0" fontId="9" fillId="6" borderId="1" xfId="0" applyFont="1" applyFill="1"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xf>
    <xf numFmtId="0" fontId="9" fillId="0" borderId="30" xfId="0" applyFont="1" applyFill="1" applyBorder="1" applyAlignment="1">
      <alignment horizontal="center" vertical="center"/>
    </xf>
    <xf numFmtId="0" fontId="0" fillId="2" borderId="0" xfId="0" applyFont="1" applyFill="1" applyBorder="1" applyAlignment="1">
      <alignment vertical="center"/>
    </xf>
    <xf numFmtId="3" fontId="0" fillId="2" borderId="1" xfId="0" applyNumberFormat="1" applyFont="1" applyFill="1" applyBorder="1" applyAlignment="1">
      <alignment horizontal="right" vertical="center" wrapText="1"/>
    </xf>
    <xf numFmtId="0" fontId="0" fillId="2" borderId="29" xfId="0" applyFont="1" applyFill="1" applyBorder="1" applyAlignment="1">
      <alignment vertical="center" wrapText="1"/>
    </xf>
    <xf numFmtId="0" fontId="0" fillId="2" borderId="0" xfId="0" applyFont="1" applyFill="1" applyBorder="1" applyAlignment="1">
      <alignment vertical="center" wrapText="1"/>
    </xf>
    <xf numFmtId="0" fontId="12" fillId="0"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0" borderId="0" xfId="0" applyFont="1" applyFill="1" applyBorder="1" applyAlignment="1">
      <alignment/>
    </xf>
    <xf numFmtId="0" fontId="12" fillId="6" borderId="4" xfId="0" applyFont="1" applyFill="1" applyBorder="1" applyAlignment="1">
      <alignment horizontal="center" vertical="center"/>
    </xf>
    <xf numFmtId="3" fontId="0" fillId="2" borderId="29" xfId="0" applyNumberFormat="1" applyFont="1" applyFill="1" applyBorder="1" applyAlignment="1">
      <alignment horizontal="right" vertical="center" wrapText="1"/>
    </xf>
    <xf numFmtId="0" fontId="0" fillId="0" borderId="0" xfId="0" applyFont="1" applyFill="1" applyBorder="1" applyAlignment="1">
      <alignment/>
    </xf>
    <xf numFmtId="0" fontId="12" fillId="0" borderId="4" xfId="0" applyFont="1" applyFill="1" applyBorder="1" applyAlignment="1">
      <alignment horizontal="center" vertical="center"/>
    </xf>
    <xf numFmtId="0" fontId="1" fillId="2" borderId="3" xfId="0" applyFont="1" applyFill="1" applyBorder="1" applyAlignment="1">
      <alignment horizontal="center"/>
    </xf>
    <xf numFmtId="0" fontId="12" fillId="2" borderId="29" xfId="0" applyFont="1" applyFill="1" applyBorder="1" applyAlignment="1">
      <alignment vertical="center" wrapText="1"/>
    </xf>
    <xf numFmtId="3" fontId="14" fillId="2" borderId="29" xfId="0" applyNumberFormat="1" applyFont="1" applyFill="1" applyBorder="1" applyAlignment="1">
      <alignment horizontal="right" vertical="center"/>
    </xf>
    <xf numFmtId="0" fontId="13" fillId="0" borderId="1" xfId="0" applyFont="1" applyFill="1" applyBorder="1" applyAlignment="1">
      <alignment horizontal="center" vertical="center"/>
    </xf>
    <xf numFmtId="2" fontId="14" fillId="9"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2" fontId="14" fillId="0" borderId="4" xfId="0" applyNumberFormat="1" applyFont="1" applyFill="1" applyBorder="1" applyAlignment="1">
      <alignment horizontal="center" vertical="center"/>
    </xf>
    <xf numFmtId="0" fontId="1" fillId="0" borderId="0" xfId="0" applyFont="1" applyAlignment="1">
      <alignment/>
    </xf>
    <xf numFmtId="0" fontId="1" fillId="2" borderId="31" xfId="0" applyFont="1" applyFill="1" applyBorder="1" applyAlignment="1">
      <alignment horizontal="center" vertical="center" wrapText="1" shrinkToFit="1"/>
    </xf>
    <xf numFmtId="3" fontId="1" fillId="2" borderId="1" xfId="0" applyNumberFormat="1" applyFont="1" applyFill="1" applyBorder="1" applyAlignment="1">
      <alignment horizontal="right" vertical="center" wrapText="1"/>
    </xf>
    <xf numFmtId="4" fontId="1" fillId="0" borderId="1"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1" fillId="6" borderId="4"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9" fillId="0" borderId="4" xfId="0" applyFont="1" applyFill="1" applyBorder="1" applyAlignment="1">
      <alignment horizontal="center" vertical="center"/>
    </xf>
    <xf numFmtId="0" fontId="15" fillId="6" borderId="1" xfId="0" applyFont="1" applyFill="1" applyBorder="1" applyAlignment="1">
      <alignment horizontal="center"/>
    </xf>
    <xf numFmtId="3" fontId="0" fillId="2" borderId="12" xfId="0" applyNumberFormat="1" applyFont="1" applyFill="1" applyBorder="1" applyAlignment="1">
      <alignment horizontal="right" vertical="center" wrapText="1"/>
    </xf>
    <xf numFmtId="0" fontId="11" fillId="5" borderId="12"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9"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4" fillId="2" borderId="0" xfId="0" applyFont="1" applyFill="1" applyBorder="1" applyAlignment="1">
      <alignment vertical="center" wrapText="1"/>
    </xf>
    <xf numFmtId="3" fontId="0" fillId="2" borderId="1" xfId="0" applyNumberFormat="1" applyFill="1" applyBorder="1" applyAlignment="1">
      <alignment horizontal="right" vertical="center"/>
    </xf>
    <xf numFmtId="0" fontId="9" fillId="5" borderId="1" xfId="0" applyFont="1" applyFill="1" applyBorder="1" applyAlignment="1">
      <alignment horizontal="center" vertical="center"/>
    </xf>
    <xf numFmtId="0" fontId="9" fillId="6" borderId="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4" xfId="0" applyFont="1" applyFill="1" applyBorder="1" applyAlignment="1">
      <alignment horizontal="center" vertical="center"/>
    </xf>
    <xf numFmtId="0" fontId="0" fillId="2" borderId="29" xfId="0" applyNumberFormat="1" applyFont="1" applyFill="1" applyBorder="1" applyAlignment="1">
      <alignment vertical="center" wrapText="1"/>
    </xf>
    <xf numFmtId="3" fontId="17" fillId="6" borderId="1" xfId="0" applyNumberFormat="1" applyFont="1" applyFill="1" applyBorder="1" applyAlignment="1">
      <alignment horizontal="center" vertical="center" wrapText="1"/>
    </xf>
    <xf numFmtId="0" fontId="0" fillId="2" borderId="33" xfId="0" applyFont="1" applyFill="1" applyBorder="1" applyAlignment="1">
      <alignment vertical="center" wrapText="1" shrinkToFit="1"/>
    </xf>
    <xf numFmtId="0" fontId="0" fillId="2" borderId="1" xfId="0" applyFont="1" applyFill="1" applyBorder="1" applyAlignment="1">
      <alignment vertical="center" wrapText="1"/>
    </xf>
    <xf numFmtId="0" fontId="17" fillId="6"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4" xfId="0" applyFont="1" applyFill="1" applyBorder="1" applyAlignment="1">
      <alignment horizontal="center" vertical="center"/>
    </xf>
    <xf numFmtId="0" fontId="0" fillId="2" borderId="1" xfId="0" applyNumberFormat="1" applyFont="1" applyFill="1" applyBorder="1" applyAlignment="1">
      <alignment vertical="center" wrapText="1"/>
    </xf>
    <xf numFmtId="0" fontId="17" fillId="0" borderId="1" xfId="0"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68" fontId="1" fillId="2" borderId="15" xfId="15" applyNumberFormat="1" applyFont="1" applyFill="1" applyBorder="1" applyAlignment="1">
      <alignment horizontal="right" vertical="center" wrapText="1"/>
    </xf>
    <xf numFmtId="0" fontId="0" fillId="0" borderId="15" xfId="0" applyFill="1" applyBorder="1" applyAlignment="1">
      <alignment horizontal="center" vertical="center" wrapText="1"/>
    </xf>
    <xf numFmtId="2" fontId="0" fillId="0" borderId="16" xfId="0" applyNumberForma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vertical="center" wrapText="1"/>
    </xf>
    <xf numFmtId="3" fontId="0" fillId="3" borderId="1" xfId="0" applyNumberFormat="1" applyFont="1" applyFill="1" applyBorder="1" applyAlignment="1">
      <alignment horizontal="right" vertical="center"/>
    </xf>
    <xf numFmtId="3" fontId="12" fillId="3" borderId="1" xfId="0" applyNumberFormat="1" applyFont="1" applyFill="1" applyBorder="1" applyAlignment="1">
      <alignment horizontal="right"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3" borderId="1" xfId="0" applyFont="1" applyFill="1" applyBorder="1" applyAlignment="1">
      <alignment vertical="center" wrapText="1"/>
    </xf>
    <xf numFmtId="0" fontId="9" fillId="5" borderId="4" xfId="0" applyFont="1" applyFill="1" applyBorder="1" applyAlignment="1">
      <alignment horizontal="center" vertical="center"/>
    </xf>
    <xf numFmtId="0" fontId="0" fillId="3" borderId="1" xfId="0" applyNumberFormat="1" applyFont="1" applyFill="1" applyBorder="1" applyAlignment="1">
      <alignment vertical="center" wrapText="1"/>
    </xf>
    <xf numFmtId="3" fontId="0" fillId="3" borderId="1" xfId="0" applyNumberFormat="1" applyFont="1" applyFill="1" applyBorder="1" applyAlignment="1">
      <alignment horizontal="right" vertical="center"/>
    </xf>
    <xf numFmtId="0" fontId="17" fillId="0" borderId="4" xfId="0" applyFont="1" applyFill="1" applyBorder="1" applyAlignment="1">
      <alignment horizontal="center" vertical="center"/>
    </xf>
    <xf numFmtId="0" fontId="0" fillId="3" borderId="1" xfId="0" applyNumberFormat="1" applyFont="1" applyFill="1" applyBorder="1" applyAlignment="1">
      <alignment vertical="center" wrapText="1"/>
    </xf>
    <xf numFmtId="0" fontId="1" fillId="3" borderId="14" xfId="0" applyFont="1" applyFill="1" applyBorder="1" applyAlignment="1">
      <alignment horizontal="center" vertical="center" wrapText="1"/>
    </xf>
    <xf numFmtId="0" fontId="1" fillId="3" borderId="15" xfId="0" applyFont="1" applyFill="1" applyBorder="1" applyAlignment="1">
      <alignment horizontal="center" vertical="center" wrapText="1"/>
    </xf>
    <xf numFmtId="168" fontId="1" fillId="3" borderId="15" xfId="15" applyNumberFormat="1" applyFont="1" applyFill="1" applyBorder="1" applyAlignment="1">
      <alignment horizontal="right" vertical="center" wrapText="1"/>
    </xf>
    <xf numFmtId="0" fontId="0" fillId="0" borderId="19"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34" xfId="0" applyFont="1" applyFill="1" applyBorder="1" applyAlignment="1">
      <alignment horizontal="center" vertical="center"/>
    </xf>
    <xf numFmtId="0" fontId="4" fillId="4" borderId="17" xfId="0" applyFont="1" applyFill="1" applyBorder="1" applyAlignment="1">
      <alignment/>
    </xf>
    <xf numFmtId="0" fontId="4" fillId="2" borderId="3" xfId="0" applyFont="1" applyFill="1" applyBorder="1" applyAlignment="1">
      <alignment/>
    </xf>
    <xf numFmtId="0" fontId="4" fillId="3" borderId="3" xfId="0" applyFont="1" applyFill="1" applyBorder="1" applyAlignment="1">
      <alignment/>
    </xf>
    <xf numFmtId="0" fontId="1" fillId="7" borderId="14" xfId="0" applyFont="1" applyFill="1" applyBorder="1" applyAlignment="1">
      <alignment horizontal="center"/>
    </xf>
    <xf numFmtId="0" fontId="1" fillId="8" borderId="1"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1" xfId="0" applyFont="1" applyFill="1" applyBorder="1" applyAlignment="1">
      <alignment vertical="center" wrapText="1" shrinkToFit="1"/>
    </xf>
    <xf numFmtId="3" fontId="0" fillId="8" borderId="1" xfId="0" applyNumberFormat="1" applyFont="1" applyFill="1" applyBorder="1" applyAlignment="1">
      <alignment horizontal="right" vertical="center" wrapText="1"/>
    </xf>
    <xf numFmtId="0" fontId="0" fillId="8" borderId="3" xfId="0" applyFont="1" applyFill="1" applyBorder="1" applyAlignment="1">
      <alignment vertical="center" wrapText="1"/>
    </xf>
    <xf numFmtId="0" fontId="0" fillId="8" borderId="1" xfId="0" applyFont="1" applyFill="1" applyBorder="1" applyAlignment="1">
      <alignment vertical="center" wrapText="1"/>
    </xf>
    <xf numFmtId="3" fontId="0" fillId="8" borderId="1" xfId="0" applyNumberFormat="1" applyFont="1" applyFill="1" applyBorder="1" applyAlignment="1">
      <alignment horizontal="right" vertical="center"/>
    </xf>
    <xf numFmtId="3" fontId="9" fillId="0" borderId="1" xfId="0" applyNumberFormat="1" applyFont="1" applyFill="1" applyBorder="1" applyAlignment="1">
      <alignment horizontal="center" vertical="center"/>
    </xf>
    <xf numFmtId="0" fontId="0" fillId="6" borderId="1" xfId="0" applyFont="1" applyFill="1" applyBorder="1" applyAlignment="1">
      <alignment horizontal="center" vertical="center"/>
    </xf>
    <xf numFmtId="0" fontId="0" fillId="0" borderId="1" xfId="0" applyBorder="1" applyAlignment="1">
      <alignment/>
    </xf>
    <xf numFmtId="0" fontId="0" fillId="6" borderId="1" xfId="0" applyFill="1" applyBorder="1" applyAlignment="1">
      <alignment/>
    </xf>
    <xf numFmtId="3" fontId="0" fillId="8" borderId="1" xfId="0" applyNumberFormat="1" applyFont="1" applyFill="1" applyBorder="1" applyAlignment="1">
      <alignment horizontal="right" vertical="center" wrapText="1"/>
    </xf>
    <xf numFmtId="2" fontId="12" fillId="6" borderId="1" xfId="0"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0" fillId="8" borderId="1" xfId="0" applyFont="1" applyFill="1" applyBorder="1" applyAlignment="1">
      <alignment vertical="center" wrapText="1"/>
    </xf>
    <xf numFmtId="3" fontId="0" fillId="8" borderId="1" xfId="0" applyNumberFormat="1" applyFont="1" applyFill="1" applyBorder="1" applyAlignment="1">
      <alignment horizontal="right" vertical="center"/>
    </xf>
    <xf numFmtId="0" fontId="20" fillId="6" borderId="1" xfId="0" applyFont="1" applyFill="1" applyBorder="1" applyAlignment="1">
      <alignment horizontal="center" vertical="center"/>
    </xf>
    <xf numFmtId="0" fontId="20" fillId="6" borderId="4" xfId="0" applyFont="1" applyFill="1" applyBorder="1" applyAlignment="1">
      <alignment horizontal="center" vertical="center"/>
    </xf>
    <xf numFmtId="0" fontId="0" fillId="8" borderId="14" xfId="0" applyFill="1" applyBorder="1" applyAlignment="1">
      <alignment/>
    </xf>
    <xf numFmtId="0" fontId="5" fillId="8" borderId="15" xfId="0" applyFont="1" applyFill="1" applyBorder="1" applyAlignment="1">
      <alignment horizontal="center"/>
    </xf>
    <xf numFmtId="0" fontId="0" fillId="0" borderId="17" xfId="0" applyFill="1" applyBorder="1" applyAlignment="1">
      <alignment horizontal="center"/>
    </xf>
    <xf numFmtId="3" fontId="0" fillId="0" borderId="18" xfId="0" applyNumberFormat="1" applyBorder="1" applyAlignment="1">
      <alignment/>
    </xf>
    <xf numFmtId="0" fontId="0" fillId="0" borderId="3" xfId="0" applyFont="1" applyFill="1" applyBorder="1" applyAlignment="1">
      <alignment horizontal="center" vertical="center" wrapText="1"/>
    </xf>
    <xf numFmtId="3" fontId="0" fillId="0" borderId="4" xfId="0" applyNumberFormat="1" applyBorder="1" applyAlignment="1">
      <alignment/>
    </xf>
    <xf numFmtId="0" fontId="0" fillId="0" borderId="3" xfId="0" applyFill="1" applyBorder="1" applyAlignment="1">
      <alignment horizontal="center"/>
    </xf>
    <xf numFmtId="0" fontId="1" fillId="0" borderId="14" xfId="0" applyFont="1" applyBorder="1" applyAlignment="1">
      <alignment horizontal="center"/>
    </xf>
    <xf numFmtId="3" fontId="1" fillId="0" borderId="16" xfId="0" applyNumberFormat="1" applyFont="1" applyBorder="1" applyAlignment="1">
      <alignment/>
    </xf>
    <xf numFmtId="0" fontId="0" fillId="0" borderId="0" xfId="0" applyFont="1" applyBorder="1" applyAlignment="1">
      <alignment vertical="distributed"/>
    </xf>
    <xf numFmtId="0" fontId="18" fillId="0" borderId="0" xfId="0" applyFont="1" applyAlignment="1">
      <alignment/>
    </xf>
    <xf numFmtId="0" fontId="0" fillId="0" borderId="0" xfId="0" applyBorder="1" applyAlignment="1">
      <alignment/>
    </xf>
    <xf numFmtId="0" fontId="1" fillId="4" borderId="2" xfId="0" applyFont="1" applyFill="1" applyBorder="1" applyAlignment="1">
      <alignment/>
    </xf>
    <xf numFmtId="0" fontId="1" fillId="4"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3" fontId="0" fillId="4" borderId="1" xfId="0" applyNumberFormat="1" applyFont="1" applyFill="1" applyBorder="1" applyAlignment="1">
      <alignment vertical="center" wrapText="1"/>
    </xf>
    <xf numFmtId="0" fontId="18" fillId="0" borderId="1" xfId="0" applyFont="1" applyBorder="1" applyAlignment="1">
      <alignment/>
    </xf>
    <xf numFmtId="0" fontId="25" fillId="6" borderId="1" xfId="0" applyFont="1" applyFill="1" applyBorder="1" applyAlignment="1">
      <alignment/>
    </xf>
    <xf numFmtId="0" fontId="18" fillId="0" borderId="4" xfId="0" applyFont="1" applyBorder="1" applyAlignment="1">
      <alignment/>
    </xf>
    <xf numFmtId="0" fontId="18" fillId="0" borderId="1" xfId="0" applyFont="1" applyFill="1" applyBorder="1" applyAlignment="1">
      <alignment/>
    </xf>
    <xf numFmtId="0" fontId="18" fillId="6" borderId="1" xfId="0" applyFont="1" applyFill="1" applyBorder="1" applyAlignment="1">
      <alignment/>
    </xf>
    <xf numFmtId="0" fontId="18" fillId="0" borderId="1" xfId="0" applyFont="1" applyBorder="1" applyAlignment="1">
      <alignment vertical="center" wrapText="1"/>
    </xf>
    <xf numFmtId="0" fontId="18" fillId="0" borderId="4" xfId="0" applyFont="1" applyBorder="1" applyAlignment="1">
      <alignment vertical="center" wrapText="1"/>
    </xf>
    <xf numFmtId="0" fontId="1" fillId="6" borderId="1" xfId="0" applyFont="1" applyFill="1" applyBorder="1" applyAlignment="1">
      <alignment/>
    </xf>
    <xf numFmtId="0" fontId="1" fillId="6" borderId="4" xfId="0" applyFont="1" applyFill="1" applyBorder="1" applyAlignment="1">
      <alignment/>
    </xf>
    <xf numFmtId="4" fontId="1" fillId="6" borderId="1" xfId="0" applyNumberFormat="1" applyFont="1" applyFill="1" applyBorder="1" applyAlignment="1">
      <alignment horizontal="center" vertical="center" wrapText="1"/>
    </xf>
    <xf numFmtId="0" fontId="18" fillId="0" borderId="1" xfId="0" applyFont="1" applyBorder="1" applyAlignment="1">
      <alignment vertical="center"/>
    </xf>
    <xf numFmtId="0" fontId="18" fillId="0" borderId="4" xfId="0" applyFont="1" applyBorder="1" applyAlignment="1">
      <alignment vertical="center"/>
    </xf>
    <xf numFmtId="0" fontId="9" fillId="6" borderId="4" xfId="0" applyFont="1" applyFill="1" applyBorder="1" applyAlignment="1">
      <alignment horizontal="center" vertical="center" wrapText="1"/>
    </xf>
    <xf numFmtId="0" fontId="1" fillId="6" borderId="1" xfId="0" applyFont="1" applyFill="1" applyBorder="1" applyAlignment="1">
      <alignment/>
    </xf>
    <xf numFmtId="0" fontId="11" fillId="6" borderId="1" xfId="0" applyFont="1" applyFill="1" applyBorder="1" applyAlignment="1">
      <alignment/>
    </xf>
    <xf numFmtId="0" fontId="1" fillId="0" borderId="1" xfId="0" applyFont="1" applyFill="1" applyBorder="1" applyAlignment="1">
      <alignment/>
    </xf>
    <xf numFmtId="0" fontId="1" fillId="0" borderId="4" xfId="0" applyFont="1" applyFill="1" applyBorder="1" applyAlignment="1">
      <alignment/>
    </xf>
    <xf numFmtId="0" fontId="1" fillId="0" borderId="0" xfId="0" applyFont="1" applyFill="1" applyAlignment="1">
      <alignment/>
    </xf>
    <xf numFmtId="0" fontId="26" fillId="0" borderId="0" xfId="0" applyFont="1" applyBorder="1" applyAlignment="1">
      <alignment horizontal="center" vertical="distributed"/>
    </xf>
    <xf numFmtId="0" fontId="0" fillId="2" borderId="3" xfId="0" applyFont="1" applyFill="1" applyBorder="1" applyAlignment="1">
      <alignment horizontal="center" vertical="center" wrapText="1"/>
    </xf>
    <xf numFmtId="0" fontId="0" fillId="2" borderId="1" xfId="0" applyFont="1" applyFill="1" applyBorder="1" applyAlignment="1">
      <alignment vertical="center" wrapText="1"/>
    </xf>
    <xf numFmtId="3" fontId="9" fillId="0" borderId="1" xfId="0" applyNumberFormat="1" applyFont="1" applyBorder="1" applyAlignment="1">
      <alignment horizontal="center" vertical="center" wrapText="1"/>
    </xf>
    <xf numFmtId="0" fontId="11" fillId="6" borderId="1" xfId="0" applyFont="1" applyFill="1" applyBorder="1" applyAlignment="1">
      <alignment vertical="center"/>
    </xf>
    <xf numFmtId="0" fontId="11" fillId="6" borderId="4" xfId="0" applyFont="1" applyFill="1" applyBorder="1" applyAlignment="1">
      <alignment vertical="center"/>
    </xf>
    <xf numFmtId="0" fontId="11" fillId="6" borderId="1" xfId="0" applyFont="1" applyFill="1" applyBorder="1" applyAlignment="1">
      <alignment horizontal="center" vertical="center"/>
    </xf>
    <xf numFmtId="0" fontId="11" fillId="6" borderId="4" xfId="0" applyFont="1" applyFill="1" applyBorder="1" applyAlignment="1">
      <alignment horizontal="center" vertical="center"/>
    </xf>
    <xf numFmtId="0" fontId="27" fillId="0" borderId="1" xfId="0" applyFont="1" applyFill="1" applyBorder="1" applyAlignment="1">
      <alignment horizontal="center"/>
    </xf>
    <xf numFmtId="0" fontId="27" fillId="0" borderId="4" xfId="0" applyFont="1" applyFill="1" applyBorder="1" applyAlignment="1">
      <alignment horizontal="center"/>
    </xf>
    <xf numFmtId="0" fontId="2" fillId="0" borderId="0" xfId="0" applyFont="1" applyFill="1" applyAlignment="1">
      <alignment/>
    </xf>
    <xf numFmtId="0" fontId="18" fillId="0" borderId="4" xfId="0" applyFont="1" applyFill="1" applyBorder="1" applyAlignment="1">
      <alignment/>
    </xf>
    <xf numFmtId="0" fontId="11" fillId="0" borderId="1"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6" borderId="1" xfId="0" applyFill="1" applyBorder="1" applyAlignment="1">
      <alignment horizontal="center" vertical="center" wrapText="1"/>
    </xf>
    <xf numFmtId="2" fontId="0" fillId="0" borderId="4" xfId="0" applyNumberFormat="1" applyFill="1" applyBorder="1" applyAlignment="1">
      <alignment horizontal="center" vertical="center" wrapText="1"/>
    </xf>
    <xf numFmtId="0" fontId="0" fillId="0" borderId="6"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 xfId="0" applyFont="1" applyFill="1" applyBorder="1" applyAlignment="1">
      <alignment vertical="center" wrapText="1"/>
    </xf>
    <xf numFmtId="0" fontId="18" fillId="0" borderId="30" xfId="0" applyFont="1" applyBorder="1" applyAlignment="1">
      <alignment/>
    </xf>
    <xf numFmtId="0" fontId="9" fillId="6" borderId="4" xfId="0" applyFont="1" applyFill="1" applyBorder="1" applyAlignment="1">
      <alignment horizontal="center" vertical="center"/>
    </xf>
    <xf numFmtId="0" fontId="9" fillId="0" borderId="6" xfId="0" applyFont="1" applyFill="1" applyBorder="1" applyAlignment="1">
      <alignment horizontal="center" vertical="center"/>
    </xf>
    <xf numFmtId="0" fontId="9" fillId="6" borderId="6" xfId="0" applyFont="1" applyFill="1" applyBorder="1" applyAlignment="1">
      <alignment horizontal="center" vertical="center"/>
    </xf>
    <xf numFmtId="0" fontId="9" fillId="0" borderId="7"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168" fontId="1" fillId="3" borderId="8" xfId="15" applyNumberFormat="1" applyFont="1" applyFill="1" applyBorder="1" applyAlignment="1">
      <alignment horizontal="right" vertical="center" wrapText="1"/>
    </xf>
    <xf numFmtId="0" fontId="0" fillId="0" borderId="8"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168" fontId="1" fillId="7" borderId="23" xfId="15" applyNumberFormat="1" applyFont="1" applyFill="1" applyBorder="1" applyAlignment="1">
      <alignment horizontal="right" vertical="center" wrapText="1"/>
    </xf>
    <xf numFmtId="0" fontId="0" fillId="0" borderId="24" xfId="0" applyFont="1" applyFill="1" applyBorder="1" applyAlignment="1">
      <alignment horizontal="left" vertical="center" wrapText="1"/>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1" fillId="0" borderId="0" xfId="0" applyFont="1" applyFill="1" applyBorder="1" applyAlignment="1">
      <alignment horizontal="center" vertical="center" wrapText="1"/>
    </xf>
    <xf numFmtId="0" fontId="19" fillId="0" borderId="0" xfId="0" applyFont="1" applyBorder="1" applyAlignment="1">
      <alignment horizontal="center"/>
    </xf>
    <xf numFmtId="168" fontId="19" fillId="0" borderId="0" xfId="0" applyNumberFormat="1" applyFont="1" applyBorder="1" applyAlignment="1">
      <alignment horizontal="right" vertical="center"/>
    </xf>
    <xf numFmtId="0" fontId="9" fillId="0" borderId="0" xfId="0" applyFont="1" applyFill="1" applyBorder="1" applyAlignment="1">
      <alignment horizontal="center" vertical="center"/>
    </xf>
    <xf numFmtId="168" fontId="1" fillId="0" borderId="0" xfId="0" applyNumberFormat="1" applyFont="1" applyFill="1" applyBorder="1" applyAlignment="1">
      <alignment horizontal="center" vertical="center" wrapText="1"/>
    </xf>
    <xf numFmtId="0" fontId="0" fillId="0" borderId="0" xfId="0" applyFont="1" applyAlignment="1">
      <alignment vertical="distributed"/>
    </xf>
    <xf numFmtId="0" fontId="18" fillId="0" borderId="0" xfId="0" applyFont="1" applyBorder="1" applyAlignment="1">
      <alignment/>
    </xf>
    <xf numFmtId="0" fontId="1"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wrapText="1"/>
    </xf>
    <xf numFmtId="0" fontId="1" fillId="0" borderId="4" xfId="0" applyFont="1" applyFill="1" applyBorder="1" applyAlignment="1">
      <alignment horizontal="center" wrapText="1"/>
    </xf>
    <xf numFmtId="0" fontId="0" fillId="0" borderId="3" xfId="0" applyFont="1" applyFill="1" applyBorder="1" applyAlignment="1">
      <alignment horizontal="center" vertical="center" wrapText="1"/>
    </xf>
    <xf numFmtId="0" fontId="0" fillId="0" borderId="1" xfId="0" applyFont="1" applyFill="1" applyBorder="1" applyAlignment="1">
      <alignment vertical="center" wrapText="1"/>
    </xf>
    <xf numFmtId="0" fontId="18" fillId="0" borderId="1" xfId="0" applyFont="1" applyBorder="1" applyAlignment="1">
      <alignment/>
    </xf>
    <xf numFmtId="0" fontId="1" fillId="0" borderId="1" xfId="0" applyFont="1" applyFill="1" applyBorder="1" applyAlignment="1">
      <alignment wrapText="1"/>
    </xf>
    <xf numFmtId="0" fontId="1" fillId="0" borderId="4" xfId="0" applyFont="1" applyFill="1" applyBorder="1" applyAlignment="1">
      <alignment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168" fontId="1" fillId="0" borderId="15" xfId="15" applyNumberFormat="1" applyFont="1" applyFill="1" applyBorder="1" applyAlignment="1">
      <alignment horizontal="right" vertical="center" wrapText="1"/>
    </xf>
    <xf numFmtId="168" fontId="1" fillId="0" borderId="0" xfId="15" applyNumberFormat="1" applyFont="1" applyFill="1" applyBorder="1" applyAlignment="1">
      <alignment horizontal="right" vertical="center" wrapText="1"/>
    </xf>
    <xf numFmtId="0" fontId="0" fillId="4" borderId="3" xfId="0" applyFont="1" applyFill="1" applyBorder="1" applyAlignment="1">
      <alignment horizontal="left" vertical="center" wrapText="1"/>
    </xf>
    <xf numFmtId="3" fontId="9" fillId="0" borderId="0" xfId="0" applyNumberFormat="1" applyFont="1" applyAlignment="1">
      <alignment/>
    </xf>
    <xf numFmtId="0" fontId="1" fillId="2" borderId="3" xfId="0" applyFont="1" applyFill="1" applyBorder="1" applyAlignment="1">
      <alignment horizontal="center" vertical="center" wrapText="1"/>
    </xf>
    <xf numFmtId="0" fontId="0" fillId="2" borderId="3" xfId="0" applyFont="1" applyFill="1" applyBorder="1" applyAlignment="1">
      <alignment horizontal="left" vertical="center" wrapText="1"/>
    </xf>
    <xf numFmtId="3" fontId="0" fillId="0" borderId="0" xfId="0" applyNumberFormat="1" applyAlignment="1">
      <alignment/>
    </xf>
    <xf numFmtId="0" fontId="0" fillId="2" borderId="3" xfId="0" applyFont="1" applyFill="1" applyBorder="1" applyAlignment="1">
      <alignment horizontal="left" vertical="center" wrapText="1" shrinkToFit="1"/>
    </xf>
    <xf numFmtId="0" fontId="31" fillId="6" borderId="1"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0" fillId="3" borderId="3" xfId="0" applyFont="1" applyFill="1" applyBorder="1" applyAlignment="1">
      <alignment vertical="top" wrapText="1"/>
    </xf>
    <xf numFmtId="0" fontId="15" fillId="6" borderId="1" xfId="0" applyFont="1" applyFill="1" applyBorder="1" applyAlignment="1">
      <alignment vertical="top"/>
    </xf>
    <xf numFmtId="0" fontId="15" fillId="0" borderId="1" xfId="0" applyFont="1" applyBorder="1" applyAlignment="1">
      <alignment vertical="top"/>
    </xf>
    <xf numFmtId="0" fontId="15" fillId="0" borderId="4" xfId="0" applyFont="1" applyBorder="1" applyAlignment="1">
      <alignment vertical="top"/>
    </xf>
    <xf numFmtId="0" fontId="15" fillId="0" borderId="1" xfId="0" applyFont="1" applyFill="1" applyBorder="1" applyAlignment="1">
      <alignment vertical="top"/>
    </xf>
    <xf numFmtId="0" fontId="0" fillId="3" borderId="14" xfId="0" applyFont="1" applyFill="1" applyBorder="1" applyAlignment="1">
      <alignment vertical="top" wrapText="1"/>
    </xf>
    <xf numFmtId="3" fontId="0" fillId="3" borderId="15" xfId="0" applyNumberFormat="1" applyFont="1" applyFill="1" applyBorder="1" applyAlignment="1">
      <alignment horizontal="right" vertical="center"/>
    </xf>
    <xf numFmtId="0" fontId="9" fillId="0" borderId="15" xfId="0" applyFont="1" applyFill="1" applyBorder="1" applyAlignment="1">
      <alignment horizontal="center" vertical="center"/>
    </xf>
    <xf numFmtId="0" fontId="9" fillId="6" borderId="15"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0" xfId="0" applyFont="1" applyFill="1" applyBorder="1" applyAlignment="1">
      <alignment vertical="top" wrapText="1"/>
    </xf>
    <xf numFmtId="3" fontId="0"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2" fontId="0" fillId="8" borderId="3" xfId="0" applyNumberFormat="1" applyFont="1" applyFill="1" applyBorder="1" applyAlignment="1">
      <alignment horizontal="left" vertical="center" wrapText="1"/>
    </xf>
    <xf numFmtId="0" fontId="0" fillId="8" borderId="3" xfId="0" applyFont="1" applyFill="1" applyBorder="1" applyAlignment="1">
      <alignment vertical="top" wrapText="1"/>
    </xf>
    <xf numFmtId="0" fontId="0" fillId="8" borderId="3" xfId="0" applyFont="1" applyFill="1" applyBorder="1" applyAlignment="1">
      <alignment horizontal="left" vertical="center" wrapText="1" shrinkToFit="1"/>
    </xf>
    <xf numFmtId="0" fontId="9" fillId="0" borderId="0" xfId="0" applyFont="1" applyAlignment="1" quotePrefix="1">
      <alignment/>
    </xf>
    <xf numFmtId="0" fontId="0" fillId="8" borderId="3" xfId="0" applyFont="1" applyFill="1" applyBorder="1" applyAlignment="1">
      <alignment horizontal="left" vertical="center" wrapText="1"/>
    </xf>
    <xf numFmtId="0" fontId="34" fillId="4" borderId="1" xfId="0" applyFont="1" applyFill="1" applyBorder="1" applyAlignment="1">
      <alignment horizontal="center" vertical="center" wrapText="1"/>
    </xf>
    <xf numFmtId="0" fontId="34" fillId="4" borderId="1" xfId="0" applyFont="1" applyFill="1" applyBorder="1" applyAlignment="1">
      <alignment horizontal="left" vertical="center" wrapText="1"/>
    </xf>
    <xf numFmtId="168" fontId="34" fillId="4" borderId="1" xfId="15" applyNumberFormat="1" applyFont="1" applyFill="1" applyBorder="1" applyAlignment="1">
      <alignment horizontal="right" vertical="center" wrapText="1"/>
    </xf>
    <xf numFmtId="168" fontId="34" fillId="4" borderId="6" xfId="15" applyNumberFormat="1" applyFont="1" applyFill="1" applyBorder="1" applyAlignment="1">
      <alignment horizontal="right" vertical="center" wrapText="1"/>
    </xf>
    <xf numFmtId="0" fontId="34" fillId="2" borderId="1" xfId="0" applyFont="1" applyFill="1" applyBorder="1" applyAlignment="1">
      <alignment horizontal="center" vertical="center" wrapText="1"/>
    </xf>
    <xf numFmtId="0" fontId="34" fillId="2" borderId="1" xfId="0" applyFont="1" applyFill="1" applyBorder="1" applyAlignment="1">
      <alignment horizontal="left" vertical="center" wrapText="1"/>
    </xf>
    <xf numFmtId="168" fontId="34" fillId="2" borderId="1" xfId="15" applyNumberFormat="1" applyFont="1" applyFill="1" applyBorder="1" applyAlignment="1">
      <alignment horizontal="right" vertical="center" wrapText="1"/>
    </xf>
    <xf numFmtId="168" fontId="34" fillId="2" borderId="6" xfId="15" applyNumberFormat="1" applyFont="1" applyFill="1" applyBorder="1" applyAlignment="1">
      <alignment horizontal="right" vertical="center" wrapText="1"/>
    </xf>
    <xf numFmtId="0" fontId="34" fillId="2" borderId="6" xfId="0" applyFont="1" applyFill="1" applyBorder="1" applyAlignment="1">
      <alignment horizontal="center" vertical="center" wrapText="1"/>
    </xf>
    <xf numFmtId="0" fontId="34" fillId="2" borderId="6" xfId="0" applyFont="1" applyFill="1" applyBorder="1" applyAlignment="1">
      <alignment horizontal="left" vertical="center" wrapText="1"/>
    </xf>
    <xf numFmtId="0" fontId="34" fillId="3" borderId="1" xfId="0" applyFont="1" applyFill="1" applyBorder="1" applyAlignment="1">
      <alignment horizontal="center" vertical="center" wrapText="1"/>
    </xf>
    <xf numFmtId="0" fontId="34" fillId="3" borderId="1" xfId="0" applyFont="1" applyFill="1" applyBorder="1" applyAlignment="1">
      <alignment horizontal="left" vertical="center" wrapText="1"/>
    </xf>
    <xf numFmtId="168" fontId="34" fillId="3" borderId="1" xfId="15" applyNumberFormat="1" applyFont="1" applyFill="1" applyBorder="1" applyAlignment="1">
      <alignment horizontal="right" vertical="center" wrapText="1"/>
    </xf>
    <xf numFmtId="3" fontId="4" fillId="3" borderId="1" xfId="0" applyNumberFormat="1" applyFont="1" applyFill="1" applyBorder="1" applyAlignment="1" quotePrefix="1">
      <alignment horizontal="right" vertical="center"/>
    </xf>
    <xf numFmtId="0" fontId="0" fillId="0" borderId="0" xfId="0" applyFont="1" applyBorder="1" applyAlignment="1">
      <alignment/>
    </xf>
    <xf numFmtId="0" fontId="4" fillId="0" borderId="0" xfId="0" applyFont="1" applyBorder="1" applyAlignment="1">
      <alignment/>
    </xf>
    <xf numFmtId="0" fontId="0" fillId="4" borderId="1" xfId="0" applyFont="1" applyFill="1" applyBorder="1" applyAlignment="1">
      <alignment vertical="center" wrapText="1"/>
    </xf>
    <xf numFmtId="0" fontId="9" fillId="0" borderId="0" xfId="0" applyFont="1" applyFill="1" applyAlignment="1">
      <alignment/>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5" fillId="6" borderId="1" xfId="0" applyFont="1" applyFill="1" applyBorder="1" applyAlignment="1">
      <alignment vertical="top"/>
    </xf>
    <xf numFmtId="0" fontId="15" fillId="0" borderId="1" xfId="0" applyFont="1" applyBorder="1" applyAlignment="1">
      <alignment vertical="top"/>
    </xf>
    <xf numFmtId="0" fontId="0" fillId="3" borderId="0" xfId="0" applyFont="1" applyFill="1" applyAlignment="1">
      <alignment vertical="center" wrapText="1"/>
    </xf>
    <xf numFmtId="0" fontId="11"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3" fontId="0" fillId="0" borderId="0" xfId="0" applyNumberFormat="1" applyFont="1" applyAlignment="1">
      <alignment/>
    </xf>
    <xf numFmtId="3" fontId="0" fillId="3" borderId="1" xfId="0" applyNumberFormat="1" applyFont="1" applyFill="1" applyBorder="1" applyAlignment="1">
      <alignment horizontal="right" vertical="center" wrapText="1"/>
    </xf>
    <xf numFmtId="3" fontId="0" fillId="3" borderId="6" xfId="0" applyNumberFormat="1" applyFont="1" applyFill="1" applyBorder="1" applyAlignment="1">
      <alignment horizontal="right" vertical="center" wrapText="1"/>
    </xf>
    <xf numFmtId="0" fontId="0" fillId="4" borderId="1" xfId="0" applyFont="1" applyFill="1" applyBorder="1" applyAlignment="1">
      <alignment vertical="top" wrapText="1" shrinkToFit="1"/>
    </xf>
    <xf numFmtId="0" fontId="0" fillId="4" borderId="1" xfId="0" applyFont="1" applyFill="1" applyBorder="1" applyAlignment="1">
      <alignment vertical="top" wrapText="1" shrinkToFit="1"/>
    </xf>
    <xf numFmtId="2" fontId="9" fillId="0" borderId="1" xfId="0"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2" fontId="0" fillId="0" borderId="1" xfId="0" applyNumberFormat="1" applyFill="1" applyBorder="1" applyAlignment="1">
      <alignment horizontal="center" vertical="center" wrapText="1"/>
    </xf>
    <xf numFmtId="0" fontId="0" fillId="0" borderId="0" xfId="0" applyFill="1" applyAlignment="1">
      <alignment/>
    </xf>
    <xf numFmtId="0" fontId="0" fillId="4" borderId="1" xfId="0" applyFont="1" applyFill="1" applyBorder="1" applyAlignment="1">
      <alignment vertical="top" wrapText="1"/>
    </xf>
    <xf numFmtId="0" fontId="0" fillId="4" borderId="1" xfId="0" applyFont="1" applyFill="1" applyBorder="1" applyAlignment="1">
      <alignment vertical="top" wrapText="1"/>
    </xf>
    <xf numFmtId="0" fontId="0" fillId="0" borderId="1" xfId="0" applyBorder="1" applyAlignment="1">
      <alignment horizontal="center" vertical="center" wrapText="1"/>
    </xf>
    <xf numFmtId="0" fontId="9" fillId="6" borderId="1" xfId="0" applyFont="1" applyFill="1" applyBorder="1" applyAlignment="1">
      <alignment horizontal="center" vertical="center" wrapText="1"/>
    </xf>
    <xf numFmtId="2" fontId="9" fillId="6"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0" fillId="4" borderId="1" xfId="0" applyFont="1" applyFill="1" applyBorder="1" applyAlignment="1">
      <alignment horizontal="left" vertical="top" wrapText="1"/>
    </xf>
    <xf numFmtId="3" fontId="1" fillId="4" borderId="8" xfId="0" applyNumberFormat="1" applyFont="1" applyFill="1" applyBorder="1" applyAlignment="1">
      <alignment vertical="center" wrapText="1"/>
    </xf>
    <xf numFmtId="3" fontId="0" fillId="0" borderId="30" xfId="0" applyNumberFormat="1" applyFont="1" applyFill="1" applyBorder="1" applyAlignment="1">
      <alignment vertical="center" wrapText="1"/>
    </xf>
    <xf numFmtId="3" fontId="0" fillId="0" borderId="31" xfId="0" applyNumberFormat="1" applyFont="1" applyFill="1" applyBorder="1" applyAlignment="1">
      <alignment vertical="center" wrapText="1"/>
    </xf>
    <xf numFmtId="3" fontId="0" fillId="0" borderId="31" xfId="0" applyNumberFormat="1" applyFont="1" applyFill="1" applyBorder="1" applyAlignment="1">
      <alignment vertical="center" wrapText="1"/>
    </xf>
    <xf numFmtId="0" fontId="4" fillId="0" borderId="29" xfId="0" applyFont="1" applyBorder="1" applyAlignment="1">
      <alignment/>
    </xf>
    <xf numFmtId="0" fontId="1" fillId="2" borderId="12" xfId="0" applyFont="1" applyFill="1" applyBorder="1" applyAlignment="1">
      <alignment/>
    </xf>
    <xf numFmtId="0" fontId="0" fillId="2" borderId="1" xfId="0" applyFont="1" applyFill="1" applyBorder="1" applyAlignment="1">
      <alignment vertical="top" wrapText="1" shrinkToFit="1"/>
    </xf>
    <xf numFmtId="0" fontId="0" fillId="2" borderId="1" xfId="0" applyFont="1" applyFill="1" applyBorder="1" applyAlignment="1">
      <alignment vertical="top" wrapText="1" shrinkToFit="1"/>
    </xf>
    <xf numFmtId="2" fontId="9" fillId="0" borderId="1" xfId="15"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xf>
    <xf numFmtId="0" fontId="0" fillId="6" borderId="1" xfId="0" applyFont="1" applyFill="1" applyBorder="1" applyAlignment="1">
      <alignment/>
    </xf>
    <xf numFmtId="2" fontId="0" fillId="0" borderId="1" xfId="0" applyNumberFormat="1" applyFont="1" applyFill="1" applyBorder="1" applyAlignment="1">
      <alignment horizontal="center" vertical="center" wrapText="1"/>
    </xf>
    <xf numFmtId="0" fontId="0" fillId="0" borderId="0" xfId="0" applyFont="1" applyFill="1" applyAlignment="1">
      <alignment/>
    </xf>
    <xf numFmtId="2"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2" borderId="1" xfId="0" applyFont="1" applyFill="1" applyBorder="1" applyAlignment="1">
      <alignment vertical="top" wrapText="1"/>
    </xf>
    <xf numFmtId="0" fontId="0" fillId="2" borderId="1" xfId="0" applyFont="1" applyFill="1" applyBorder="1" applyAlignment="1">
      <alignment vertical="top" wrapText="1"/>
    </xf>
    <xf numFmtId="3" fontId="0" fillId="2" borderId="1" xfId="0" applyNumberFormat="1" applyFont="1" applyFill="1" applyBorder="1" applyAlignment="1">
      <alignment horizontal="right" vertical="center"/>
    </xf>
    <xf numFmtId="2" fontId="9" fillId="0" borderId="1" xfId="0" applyNumberFormat="1" applyFont="1" applyFill="1" applyBorder="1" applyAlignment="1">
      <alignment horizontal="center" vertical="center"/>
    </xf>
    <xf numFmtId="2" fontId="0" fillId="0" borderId="1" xfId="0" applyNumberFormat="1" applyFont="1" applyFill="1" applyBorder="1" applyAlignment="1">
      <alignment horizontal="center" vertical="center"/>
    </xf>
    <xf numFmtId="2" fontId="9" fillId="0" borderId="1" xfId="0" applyNumberFormat="1" applyFont="1" applyBorder="1" applyAlignment="1">
      <alignment horizontal="center" vertical="center" wrapText="1"/>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2" fontId="0" fillId="6" borderId="30"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2" fontId="9" fillId="6" borderId="30" xfId="0" applyNumberFormat="1" applyFont="1" applyFill="1" applyBorder="1" applyAlignment="1">
      <alignment horizontal="center" vertical="center" wrapText="1"/>
    </xf>
    <xf numFmtId="0" fontId="9" fillId="0" borderId="29" xfId="0" applyFont="1" applyBorder="1" applyAlignment="1">
      <alignment horizontal="center" vertical="center" wrapText="1"/>
    </xf>
    <xf numFmtId="0" fontId="0" fillId="0" borderId="0" xfId="0" applyFont="1" applyAlignment="1">
      <alignment horizontal="center" vertical="center" wrapText="1"/>
    </xf>
    <xf numFmtId="0" fontId="0" fillId="6" borderId="1" xfId="0" applyFont="1" applyFill="1" applyBorder="1" applyAlignment="1">
      <alignment horizontal="center" vertical="center" wrapText="1"/>
    </xf>
    <xf numFmtId="2" fontId="0" fillId="6"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xf>
    <xf numFmtId="0" fontId="0" fillId="0" borderId="1" xfId="0"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0" fillId="2" borderId="1" xfId="0" applyFont="1" applyFill="1" applyBorder="1" applyAlignment="1">
      <alignment horizontal="left" vertical="top" wrapText="1"/>
    </xf>
    <xf numFmtId="0" fontId="0" fillId="6" borderId="1" xfId="0" applyFont="1" applyFill="1" applyBorder="1" applyAlignment="1">
      <alignment horizontal="center" vertical="center" wrapText="1"/>
    </xf>
    <xf numFmtId="3" fontId="1" fillId="2" borderId="5" xfId="0" applyNumberFormat="1" applyFont="1" applyFill="1" applyBorder="1" applyAlignment="1">
      <alignment horizontal="center" vertical="center" wrapText="1"/>
    </xf>
    <xf numFmtId="3" fontId="1" fillId="2" borderId="1" xfId="0" applyNumberFormat="1" applyFont="1" applyFill="1" applyBorder="1" applyAlignment="1">
      <alignment horizontal="right" vertical="center"/>
    </xf>
    <xf numFmtId="3" fontId="1" fillId="2" borderId="8" xfId="0" applyNumberFormat="1" applyFont="1" applyFill="1" applyBorder="1" applyAlignment="1">
      <alignment vertical="center" wrapText="1"/>
    </xf>
    <xf numFmtId="0" fontId="1" fillId="3" borderId="12" xfId="0" applyFont="1" applyFill="1" applyBorder="1" applyAlignment="1">
      <alignment/>
    </xf>
    <xf numFmtId="0" fontId="0" fillId="3" borderId="1" xfId="0" applyFont="1" applyFill="1" applyBorder="1" applyAlignment="1">
      <alignment vertical="top" wrapText="1" shrinkToFit="1"/>
    </xf>
    <xf numFmtId="0" fontId="0" fillId="3" borderId="1" xfId="0" applyFont="1" applyFill="1" applyBorder="1" applyAlignment="1">
      <alignment vertical="top" wrapText="1" shrinkToFit="1"/>
    </xf>
    <xf numFmtId="3" fontId="0" fillId="3" borderId="1" xfId="0" applyNumberFormat="1" applyFont="1" applyFill="1" applyBorder="1" applyAlignment="1">
      <alignment horizontal="right" vertical="center" wrapText="1"/>
    </xf>
    <xf numFmtId="3" fontId="1" fillId="3" borderId="5" xfId="0" applyNumberFormat="1" applyFont="1" applyFill="1" applyBorder="1" applyAlignment="1">
      <alignment horizontal="center" vertical="center" wrapText="1"/>
    </xf>
    <xf numFmtId="3" fontId="1" fillId="3" borderId="6" xfId="0" applyNumberFormat="1" applyFont="1" applyFill="1" applyBorder="1" applyAlignment="1">
      <alignment horizontal="right" vertical="center"/>
    </xf>
    <xf numFmtId="3" fontId="1" fillId="3" borderId="8" xfId="0" applyNumberFormat="1" applyFont="1" applyFill="1" applyBorder="1" applyAlignment="1">
      <alignment vertical="center" wrapText="1"/>
    </xf>
    <xf numFmtId="3" fontId="0" fillId="0" borderId="8" xfId="0" applyNumberFormat="1" applyFont="1" applyFill="1" applyBorder="1" applyAlignment="1">
      <alignment vertical="center" wrapText="1"/>
    </xf>
    <xf numFmtId="0" fontId="4" fillId="0" borderId="35" xfId="0" applyFont="1" applyBorder="1" applyAlignment="1">
      <alignment/>
    </xf>
    <xf numFmtId="3" fontId="1" fillId="7" borderId="1" xfId="0" applyNumberFormat="1" applyFont="1" applyFill="1" applyBorder="1" applyAlignment="1">
      <alignment vertical="center" wrapText="1"/>
    </xf>
    <xf numFmtId="3" fontId="0" fillId="0" borderId="0" xfId="0" applyNumberFormat="1" applyFont="1" applyFill="1" applyBorder="1" applyAlignment="1">
      <alignment vertical="center" wrapText="1"/>
    </xf>
    <xf numFmtId="3" fontId="0" fillId="0" borderId="0" xfId="0" applyNumberFormat="1" applyFont="1" applyFill="1" applyBorder="1" applyAlignment="1">
      <alignment vertical="center" wrapText="1"/>
    </xf>
    <xf numFmtId="0" fontId="4" fillId="0" borderId="0" xfId="0" applyFont="1" applyFill="1" applyBorder="1" applyAlignment="1">
      <alignment/>
    </xf>
    <xf numFmtId="3" fontId="1"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wrapText="1"/>
    </xf>
    <xf numFmtId="0" fontId="1" fillId="8" borderId="12" xfId="0" applyFont="1" applyFill="1" applyBorder="1" applyAlignment="1">
      <alignment/>
    </xf>
    <xf numFmtId="0" fontId="0" fillId="0" borderId="0" xfId="0" applyFont="1" applyAlignment="1">
      <alignment horizontal="center" vertical="center" wrapText="1"/>
    </xf>
    <xf numFmtId="2" fontId="0" fillId="0" borderId="1" xfId="0" applyNumberFormat="1" applyFont="1" applyFill="1" applyBorder="1" applyAlignment="1">
      <alignment horizontal="center" vertical="center" wrapText="1"/>
    </xf>
    <xf numFmtId="0" fontId="0" fillId="4" borderId="1" xfId="0" applyFont="1" applyFill="1" applyBorder="1" applyAlignment="1">
      <alignment horizontal="left" vertical="top"/>
    </xf>
    <xf numFmtId="0" fontId="36" fillId="0" borderId="1" xfId="0" applyFont="1" applyFill="1" applyBorder="1" applyAlignment="1">
      <alignment horizontal="center" vertical="center" wrapText="1"/>
    </xf>
    <xf numFmtId="2" fontId="0" fillId="0" borderId="1" xfId="0" applyNumberFormat="1" applyFill="1" applyBorder="1" applyAlignment="1" quotePrefix="1">
      <alignment horizontal="center" vertical="center" wrapText="1"/>
    </xf>
    <xf numFmtId="0" fontId="0" fillId="3" borderId="1" xfId="0" applyFont="1" applyFill="1" applyBorder="1" applyAlignment="1">
      <alignment vertical="top" wrapText="1"/>
    </xf>
    <xf numFmtId="0" fontId="30" fillId="6"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3" fontId="1" fillId="7" borderId="1" xfId="0" applyNumberFormat="1" applyFont="1" applyFill="1" applyBorder="1" applyAlignment="1">
      <alignment horizontal="center" vertical="center" wrapText="1"/>
    </xf>
    <xf numFmtId="3" fontId="1" fillId="7" borderId="1" xfId="0" applyNumberFormat="1" applyFont="1" applyFill="1" applyBorder="1" applyAlignment="1">
      <alignment horizontal="right" vertical="center"/>
    </xf>
    <xf numFmtId="0" fontId="1" fillId="0" borderId="1" xfId="0" applyFont="1" applyFill="1" applyBorder="1" applyAlignment="1">
      <alignment/>
    </xf>
    <xf numFmtId="0" fontId="1" fillId="0" borderId="1" xfId="0" applyFont="1" applyFill="1" applyBorder="1" applyAlignment="1">
      <alignment horizontal="center" vertical="center" wrapText="1"/>
    </xf>
    <xf numFmtId="0" fontId="0" fillId="4" borderId="1" xfId="0" applyNumberFormat="1" applyFont="1" applyFill="1" applyBorder="1" applyAlignment="1">
      <alignment horizontal="left" vertical="top" wrapText="1"/>
    </xf>
    <xf numFmtId="4" fontId="9" fillId="0" borderId="1" xfId="0" applyNumberFormat="1" applyFont="1" applyFill="1" applyBorder="1" applyAlignment="1">
      <alignment horizontal="center" vertical="center" wrapText="1"/>
    </xf>
    <xf numFmtId="0" fontId="0" fillId="2" borderId="12" xfId="0" applyFont="1" applyFill="1" applyBorder="1" applyAlignment="1">
      <alignment vertical="top" wrapText="1"/>
    </xf>
    <xf numFmtId="0" fontId="0" fillId="2" borderId="12" xfId="0" applyFont="1" applyFill="1" applyBorder="1" applyAlignment="1">
      <alignment horizontal="left" vertical="top" wrapText="1"/>
    </xf>
    <xf numFmtId="3" fontId="0" fillId="2" borderId="12" xfId="0" applyNumberFormat="1" applyFont="1" applyFill="1" applyBorder="1" applyAlignment="1">
      <alignment horizontal="right" vertical="center" wrapText="1"/>
    </xf>
    <xf numFmtId="0" fontId="0" fillId="2" borderId="27" xfId="0" applyFont="1" applyFill="1" applyBorder="1" applyAlignment="1">
      <alignment vertical="top" wrapText="1"/>
    </xf>
    <xf numFmtId="0" fontId="0" fillId="2" borderId="0" xfId="0" applyFont="1" applyFill="1" applyAlignment="1">
      <alignment horizontal="left" vertical="top" wrapText="1"/>
    </xf>
    <xf numFmtId="3" fontId="0" fillId="2" borderId="27" xfId="0"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9" fillId="0" borderId="0" xfId="0" applyFont="1" applyAlignment="1">
      <alignment/>
    </xf>
    <xf numFmtId="0" fontId="1" fillId="0" borderId="1" xfId="0" applyFont="1" applyBorder="1" applyAlignment="1">
      <alignment horizontal="center"/>
    </xf>
    <xf numFmtId="3" fontId="1" fillId="0" borderId="1" xfId="0" applyNumberFormat="1" applyFont="1" applyBorder="1" applyAlignment="1">
      <alignment/>
    </xf>
    <xf numFmtId="3" fontId="1" fillId="0" borderId="0" xfId="0" applyNumberFormat="1" applyFont="1" applyAlignment="1">
      <alignment/>
    </xf>
    <xf numFmtId="0" fontId="0" fillId="0" borderId="34" xfId="0" applyBorder="1" applyAlignment="1">
      <alignment/>
    </xf>
    <xf numFmtId="0" fontId="34" fillId="0" borderId="1" xfId="0" applyFont="1" applyBorder="1" applyAlignment="1">
      <alignment vertical="top" wrapText="1"/>
    </xf>
    <xf numFmtId="3" fontId="34" fillId="0" borderId="1" xfId="0" applyNumberFormat="1" applyFont="1" applyBorder="1" applyAlignment="1">
      <alignment vertical="top" wrapText="1"/>
    </xf>
    <xf numFmtId="0" fontId="34" fillId="6" borderId="1" xfId="0" applyFont="1" applyFill="1" applyBorder="1" applyAlignment="1">
      <alignment vertical="top" wrapText="1"/>
    </xf>
    <xf numFmtId="0" fontId="12" fillId="0" borderId="1" xfId="0" applyFont="1" applyBorder="1" applyAlignment="1">
      <alignment vertical="top" wrapText="1"/>
    </xf>
    <xf numFmtId="0" fontId="34" fillId="0" borderId="1" xfId="0" applyFont="1" applyBorder="1" applyAlignment="1">
      <alignment vertical="center" wrapText="1"/>
    </xf>
    <xf numFmtId="0" fontId="0" fillId="0" borderId="17" xfId="0" applyFont="1" applyFill="1" applyBorder="1" applyAlignment="1">
      <alignment horizontal="center" vertical="center" wrapText="1"/>
    </xf>
    <xf numFmtId="0" fontId="12" fillId="0" borderId="2" xfId="0" applyFont="1" applyBorder="1" applyAlignment="1">
      <alignment vertical="top" wrapText="1"/>
    </xf>
    <xf numFmtId="0" fontId="0" fillId="0" borderId="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40" fillId="0" borderId="15" xfId="0" applyFont="1" applyBorder="1" applyAlignment="1">
      <alignment vertical="top" wrapText="1"/>
    </xf>
    <xf numFmtId="0" fontId="12" fillId="0" borderId="15" xfId="0" applyFont="1" applyBorder="1" applyAlignment="1">
      <alignment vertical="top" wrapText="1"/>
    </xf>
    <xf numFmtId="0" fontId="0" fillId="0" borderId="17" xfId="0" applyFont="1" applyFill="1" applyBorder="1" applyAlignment="1">
      <alignment horizontal="center" vertical="center" wrapText="1"/>
    </xf>
    <xf numFmtId="0" fontId="34" fillId="0" borderId="2" xfId="0" applyFont="1" applyBorder="1" applyAlignment="1">
      <alignment vertical="top" wrapText="1"/>
    </xf>
    <xf numFmtId="0" fontId="34" fillId="0" borderId="4" xfId="0" applyFont="1" applyBorder="1" applyAlignment="1">
      <alignment vertical="top" wrapText="1"/>
    </xf>
    <xf numFmtId="0" fontId="34" fillId="6" borderId="4" xfId="0" applyFont="1" applyFill="1" applyBorder="1" applyAlignment="1">
      <alignment vertical="top" wrapText="1"/>
    </xf>
    <xf numFmtId="0" fontId="34" fillId="0" borderId="15" xfId="0" applyFont="1" applyBorder="1" applyAlignment="1">
      <alignment vertical="top" wrapText="1"/>
    </xf>
    <xf numFmtId="0" fontId="34" fillId="0" borderId="16" xfId="0" applyFont="1" applyBorder="1" applyAlignment="1">
      <alignment vertical="top" wrapText="1"/>
    </xf>
    <xf numFmtId="0" fontId="0" fillId="0" borderId="3" xfId="0" applyFont="1" applyBorder="1" applyAlignment="1">
      <alignment vertical="center"/>
    </xf>
    <xf numFmtId="0" fontId="0" fillId="0" borderId="3" xfId="0" applyFont="1" applyBorder="1" applyAlignment="1">
      <alignment vertical="center"/>
    </xf>
    <xf numFmtId="0" fontId="0" fillId="0" borderId="14" xfId="0" applyFont="1" applyBorder="1" applyAlignment="1">
      <alignment vertical="center"/>
    </xf>
    <xf numFmtId="0" fontId="34" fillId="0" borderId="15" xfId="0" applyFont="1" applyBorder="1" applyAlignment="1">
      <alignment vertical="center" wrapText="1"/>
    </xf>
    <xf numFmtId="0" fontId="34" fillId="6" borderId="2" xfId="0" applyFont="1" applyFill="1" applyBorder="1" applyAlignment="1">
      <alignment vertical="top" wrapText="1"/>
    </xf>
    <xf numFmtId="0" fontId="34" fillId="0" borderId="18" xfId="0" applyFont="1" applyBorder="1" applyAlignment="1">
      <alignment vertical="top" wrapText="1"/>
    </xf>
    <xf numFmtId="3" fontId="34" fillId="0" borderId="2" xfId="0" applyNumberFormat="1" applyFont="1" applyBorder="1" applyAlignment="1">
      <alignment vertical="top" wrapText="1"/>
    </xf>
    <xf numFmtId="0" fontId="33" fillId="0" borderId="15" xfId="0" applyFont="1" applyBorder="1" applyAlignment="1">
      <alignment vertical="top" wrapText="1"/>
    </xf>
    <xf numFmtId="4" fontId="34" fillId="0" borderId="1" xfId="0" applyNumberFormat="1" applyFont="1" applyBorder="1" applyAlignment="1">
      <alignment vertical="top" wrapText="1"/>
    </xf>
    <xf numFmtId="4" fontId="34" fillId="0" borderId="2" xfId="0" applyNumberFormat="1" applyFont="1" applyBorder="1" applyAlignment="1">
      <alignment vertical="top" wrapText="1"/>
    </xf>
    <xf numFmtId="4" fontId="34" fillId="0" borderId="15" xfId="0" applyNumberFormat="1" applyFont="1" applyBorder="1" applyAlignment="1">
      <alignment vertical="top" wrapText="1"/>
    </xf>
    <xf numFmtId="0" fontId="34" fillId="5" borderId="1" xfId="0" applyFont="1" applyFill="1" applyBorder="1" applyAlignment="1">
      <alignment vertical="top" wrapText="1"/>
    </xf>
    <xf numFmtId="0" fontId="0" fillId="0" borderId="0" xfId="0" applyAlignment="1">
      <alignment horizontal="right"/>
    </xf>
    <xf numFmtId="0" fontId="34" fillId="0" borderId="30" xfId="0" applyFont="1" applyBorder="1" applyAlignment="1">
      <alignment vertical="center" wrapText="1"/>
    </xf>
    <xf numFmtId="0" fontId="34" fillId="0" borderId="36" xfId="0" applyFont="1" applyBorder="1" applyAlignment="1">
      <alignment vertical="center" wrapText="1"/>
    </xf>
    <xf numFmtId="0" fontId="34" fillId="0" borderId="30" xfId="0" applyFont="1" applyBorder="1" applyAlignment="1">
      <alignment horizontal="center" wrapText="1"/>
    </xf>
    <xf numFmtId="0" fontId="34" fillId="0" borderId="37" xfId="0" applyFont="1" applyBorder="1" applyAlignment="1">
      <alignment horizontal="center" wrapText="1"/>
    </xf>
    <xf numFmtId="0" fontId="0" fillId="0" borderId="4" xfId="0" applyBorder="1" applyAlignment="1">
      <alignment/>
    </xf>
    <xf numFmtId="4" fontId="34" fillId="0" borderId="15" xfId="0" applyNumberFormat="1" applyFont="1" applyBorder="1" applyAlignment="1">
      <alignment horizontal="center" vertical="top" wrapText="1"/>
    </xf>
    <xf numFmtId="0" fontId="34" fillId="0" borderId="36" xfId="0" applyFont="1" applyBorder="1" applyAlignment="1">
      <alignment vertical="top" wrapText="1"/>
    </xf>
    <xf numFmtId="0" fontId="0" fillId="0" borderId="17"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6" xfId="0" applyBorder="1" applyAlignment="1">
      <alignment/>
    </xf>
    <xf numFmtId="3" fontId="12" fillId="0" borderId="38" xfId="0" applyNumberFormat="1" applyFont="1" applyBorder="1" applyAlignment="1">
      <alignment vertical="top" wrapText="1"/>
    </xf>
    <xf numFmtId="3" fontId="12" fillId="0" borderId="30" xfId="0" applyNumberFormat="1" applyFont="1" applyBorder="1" applyAlignment="1">
      <alignment vertical="top" wrapText="1"/>
    </xf>
    <xf numFmtId="0" fontId="12" fillId="0" borderId="19" xfId="0" applyFont="1" applyBorder="1" applyAlignment="1">
      <alignment vertical="top" wrapText="1"/>
    </xf>
    <xf numFmtId="3" fontId="12" fillId="6" borderId="1" xfId="0" applyNumberFormat="1" applyFont="1" applyFill="1" applyBorder="1" applyAlignment="1">
      <alignment vertical="top" wrapText="1"/>
    </xf>
    <xf numFmtId="3" fontId="12" fillId="6" borderId="2" xfId="0" applyNumberFormat="1" applyFont="1" applyFill="1" applyBorder="1" applyAlignment="1">
      <alignment vertical="top" wrapText="1"/>
    </xf>
    <xf numFmtId="0" fontId="12" fillId="0" borderId="18" xfId="0" applyFont="1" applyBorder="1" applyAlignment="1">
      <alignment vertical="top" wrapText="1"/>
    </xf>
    <xf numFmtId="0" fontId="12" fillId="0" borderId="4" xfId="0" applyFont="1" applyBorder="1" applyAlignment="1">
      <alignment vertical="top" wrapText="1"/>
    </xf>
    <xf numFmtId="3" fontId="12" fillId="0" borderId="0" xfId="0" applyNumberFormat="1" applyFont="1" applyBorder="1" applyAlignment="1">
      <alignment/>
    </xf>
    <xf numFmtId="3" fontId="12" fillId="6" borderId="4" xfId="0" applyNumberFormat="1" applyFont="1" applyFill="1" applyBorder="1" applyAlignment="1">
      <alignment vertical="top" wrapText="1"/>
    </xf>
    <xf numFmtId="0" fontId="12" fillId="0" borderId="16" xfId="0" applyFont="1" applyBorder="1" applyAlignment="1">
      <alignment vertical="top" wrapText="1"/>
    </xf>
    <xf numFmtId="0" fontId="0" fillId="0" borderId="2" xfId="0" applyFont="1" applyBorder="1" applyAlignment="1">
      <alignment vertical="top" wrapText="1"/>
    </xf>
    <xf numFmtId="0" fontId="0" fillId="4" borderId="5" xfId="0" applyFont="1" applyFill="1" applyBorder="1" applyAlignment="1">
      <alignment horizontal="left" vertical="center" wrapText="1" shrinkToFit="1"/>
    </xf>
    <xf numFmtId="3" fontId="0" fillId="4" borderId="6" xfId="0" applyNumberFormat="1" applyFont="1" applyFill="1" applyBorder="1" applyAlignment="1">
      <alignment horizontal="right" vertical="center" wrapText="1"/>
    </xf>
    <xf numFmtId="0" fontId="11" fillId="0" borderId="6"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0" fillId="4" borderId="3" xfId="0" applyFont="1" applyFill="1" applyBorder="1" applyAlignment="1">
      <alignment horizontal="left" vertical="center" wrapText="1" shrinkToFit="1"/>
    </xf>
    <xf numFmtId="3" fontId="1" fillId="4" borderId="39" xfId="0" applyNumberFormat="1" applyFont="1" applyFill="1" applyBorder="1" applyAlignment="1">
      <alignment horizontal="center" vertical="center" wrapText="1"/>
    </xf>
    <xf numFmtId="3" fontId="1" fillId="4" borderId="36" xfId="0" applyNumberFormat="1" applyFont="1" applyFill="1" applyBorder="1" applyAlignment="1">
      <alignment horizontal="right" vertical="center"/>
    </xf>
    <xf numFmtId="3" fontId="0" fillId="0" borderId="15" xfId="0" applyNumberFormat="1" applyFont="1" applyFill="1" applyBorder="1" applyAlignment="1">
      <alignment vertical="center" wrapText="1"/>
    </xf>
    <xf numFmtId="0" fontId="4" fillId="4" borderId="17" xfId="0" applyFont="1" applyFill="1" applyBorder="1" applyAlignment="1">
      <alignment horizontal="center" vertical="center" wrapText="1"/>
    </xf>
    <xf numFmtId="3" fontId="4" fillId="4" borderId="2" xfId="0" applyNumberFormat="1" applyFont="1" applyFill="1" applyBorder="1" applyAlignment="1">
      <alignment horizontal="right" vertical="center"/>
    </xf>
    <xf numFmtId="9" fontId="0" fillId="4" borderId="18" xfId="0" applyNumberFormat="1" applyFill="1" applyBorder="1" applyAlignment="1">
      <alignment vertical="center"/>
    </xf>
    <xf numFmtId="0" fontId="4" fillId="2" borderId="3" xfId="0" applyFont="1" applyFill="1" applyBorder="1" applyAlignment="1">
      <alignment horizontal="center" vertical="center" wrapText="1"/>
    </xf>
    <xf numFmtId="9" fontId="0" fillId="2" borderId="4" xfId="0" applyNumberFormat="1" applyFill="1" applyBorder="1" applyAlignment="1">
      <alignment vertical="center"/>
    </xf>
    <xf numFmtId="0" fontId="4" fillId="3" borderId="3" xfId="0" applyFont="1" applyFill="1" applyBorder="1" applyAlignment="1">
      <alignment horizontal="center" vertical="center" wrapText="1"/>
    </xf>
    <xf numFmtId="9" fontId="0" fillId="3" borderId="4" xfId="0" applyNumberFormat="1" applyFill="1" applyBorder="1" applyAlignment="1">
      <alignment vertical="center"/>
    </xf>
    <xf numFmtId="0" fontId="5" fillId="7" borderId="14" xfId="0" applyFont="1" applyFill="1" applyBorder="1" applyAlignment="1">
      <alignment horizontal="center"/>
    </xf>
    <xf numFmtId="3" fontId="5" fillId="7" borderId="15" xfId="0" applyNumberFormat="1" applyFont="1" applyFill="1" applyBorder="1" applyAlignment="1">
      <alignment horizontal="right" vertical="center"/>
    </xf>
    <xf numFmtId="168" fontId="1" fillId="2" borderId="1" xfId="15" applyNumberFormat="1" applyFont="1" applyFill="1" applyBorder="1" applyAlignment="1">
      <alignment horizontal="right" vertical="center" wrapText="1"/>
    </xf>
    <xf numFmtId="168" fontId="1" fillId="3" borderId="1" xfId="15" applyNumberFormat="1" applyFont="1" applyFill="1" applyBorder="1" applyAlignment="1">
      <alignment horizontal="right" vertical="center" wrapText="1"/>
    </xf>
    <xf numFmtId="168" fontId="1" fillId="4" borderId="2" xfId="15" applyNumberFormat="1" applyFont="1" applyFill="1" applyBorder="1" applyAlignment="1">
      <alignment horizontal="right" vertical="center" wrapText="1"/>
    </xf>
    <xf numFmtId="168" fontId="1" fillId="7" borderId="15" xfId="15" applyNumberFormat="1" applyFont="1" applyFill="1" applyBorder="1" applyAlignment="1">
      <alignment horizontal="right" vertical="center" wrapText="1"/>
    </xf>
    <xf numFmtId="9" fontId="0" fillId="4" borderId="18" xfId="0" applyNumberFormat="1" applyFont="1" applyFill="1" applyBorder="1" applyAlignment="1">
      <alignment horizontal="right" vertical="center"/>
    </xf>
    <xf numFmtId="9" fontId="0" fillId="2" borderId="4" xfId="0" applyNumberFormat="1" applyFont="1" applyFill="1" applyBorder="1" applyAlignment="1">
      <alignment horizontal="right" vertical="center"/>
    </xf>
    <xf numFmtId="9" fontId="0" fillId="3" borderId="4" xfId="0" applyNumberFormat="1" applyFont="1" applyFill="1" applyBorder="1" applyAlignment="1">
      <alignment horizontal="right" vertical="center"/>
    </xf>
    <xf numFmtId="9" fontId="1" fillId="7" borderId="16" xfId="0" applyNumberFormat="1" applyFont="1" applyFill="1" applyBorder="1" applyAlignment="1">
      <alignment horizontal="right" vertical="center"/>
    </xf>
    <xf numFmtId="9" fontId="4" fillId="4" borderId="18" xfId="0" applyNumberFormat="1" applyFont="1" applyFill="1" applyBorder="1" applyAlignment="1" quotePrefix="1">
      <alignment horizontal="right" vertical="center"/>
    </xf>
    <xf numFmtId="9" fontId="4" fillId="2" borderId="4" xfId="0" applyNumberFormat="1" applyFont="1" applyFill="1" applyBorder="1" applyAlignment="1" quotePrefix="1">
      <alignment horizontal="right" vertical="center"/>
    </xf>
    <xf numFmtId="9" fontId="4" fillId="3" borderId="4" xfId="0" applyNumberFormat="1" applyFont="1" applyFill="1" applyBorder="1" applyAlignment="1" quotePrefix="1">
      <alignment horizontal="right" vertical="center"/>
    </xf>
    <xf numFmtId="9" fontId="4" fillId="4" borderId="18" xfId="0" applyNumberFormat="1" applyFont="1" applyFill="1" applyBorder="1" applyAlignment="1">
      <alignment vertical="center"/>
    </xf>
    <xf numFmtId="9" fontId="4" fillId="2" borderId="4" xfId="0" applyNumberFormat="1" applyFont="1" applyFill="1" applyBorder="1" applyAlignment="1">
      <alignment vertical="center"/>
    </xf>
    <xf numFmtId="9" fontId="4" fillId="3" borderId="4" xfId="0" applyNumberFormat="1" applyFont="1" applyFill="1" applyBorder="1" applyAlignment="1">
      <alignment vertical="center"/>
    </xf>
    <xf numFmtId="9" fontId="5" fillId="7" borderId="16" xfId="0" applyNumberFormat="1" applyFont="1" applyFill="1" applyBorder="1" applyAlignment="1">
      <alignment vertical="center"/>
    </xf>
    <xf numFmtId="9" fontId="0" fillId="4" borderId="18" xfId="0" applyNumberFormat="1" applyFont="1" applyFill="1" applyBorder="1" applyAlignment="1">
      <alignment vertical="center"/>
    </xf>
    <xf numFmtId="9" fontId="0" fillId="2" borderId="4" xfId="0" applyNumberFormat="1" applyFont="1" applyFill="1" applyBorder="1" applyAlignment="1">
      <alignment vertical="center"/>
    </xf>
    <xf numFmtId="9" fontId="0" fillId="3" borderId="4" xfId="0" applyNumberFormat="1" applyFont="1" applyFill="1" applyBorder="1" applyAlignment="1">
      <alignment vertical="center"/>
    </xf>
    <xf numFmtId="9" fontId="1" fillId="7" borderId="16" xfId="0" applyNumberFormat="1" applyFont="1" applyFill="1" applyBorder="1" applyAlignment="1">
      <alignment vertical="center"/>
    </xf>
    <xf numFmtId="9" fontId="0" fillId="4" borderId="18" xfId="0" applyNumberFormat="1" applyFont="1" applyFill="1" applyBorder="1" applyAlignment="1">
      <alignment vertical="center" wrapText="1"/>
    </xf>
    <xf numFmtId="9" fontId="0" fillId="2" borderId="4" xfId="0" applyNumberFormat="1" applyFont="1" applyFill="1" applyBorder="1" applyAlignment="1">
      <alignment vertical="center" wrapText="1"/>
    </xf>
    <xf numFmtId="9" fontId="0" fillId="3" borderId="4" xfId="0" applyNumberFormat="1" applyFont="1" applyFill="1" applyBorder="1" applyAlignment="1">
      <alignment vertical="center" wrapText="1"/>
    </xf>
    <xf numFmtId="9" fontId="4" fillId="4" borderId="18" xfId="0" applyNumberFormat="1" applyFont="1" applyFill="1" applyBorder="1" applyAlignment="1">
      <alignment horizontal="right" vertical="center"/>
    </xf>
    <xf numFmtId="9" fontId="4" fillId="2" borderId="4" xfId="0" applyNumberFormat="1" applyFont="1" applyFill="1" applyBorder="1" applyAlignment="1">
      <alignment horizontal="right" vertical="center"/>
    </xf>
    <xf numFmtId="9" fontId="4" fillId="3" borderId="4" xfId="0" applyNumberFormat="1" applyFont="1" applyFill="1" applyBorder="1" applyAlignment="1">
      <alignment horizontal="right" vertical="center"/>
    </xf>
    <xf numFmtId="9" fontId="5" fillId="7" borderId="16" xfId="0" applyNumberFormat="1" applyFont="1" applyFill="1" applyBorder="1" applyAlignment="1">
      <alignment horizontal="right" vertical="center"/>
    </xf>
    <xf numFmtId="9" fontId="1" fillId="2" borderId="16" xfId="0" applyNumberFormat="1" applyFont="1" applyFill="1" applyBorder="1" applyAlignment="1">
      <alignment vertical="center"/>
    </xf>
    <xf numFmtId="9" fontId="5" fillId="7" borderId="16" xfId="0" applyNumberFormat="1" applyFont="1" applyFill="1" applyBorder="1" applyAlignment="1" quotePrefix="1">
      <alignment horizontal="right" vertical="center"/>
    </xf>
    <xf numFmtId="9" fontId="1" fillId="7" borderId="16" xfId="0" applyNumberFormat="1" applyFont="1" applyFill="1" applyBorder="1" applyAlignment="1">
      <alignment vertical="center" wrapText="1"/>
    </xf>
    <xf numFmtId="168" fontId="0" fillId="0" borderId="1" xfId="15" applyNumberFormat="1" applyBorder="1" applyAlignment="1">
      <alignment horizontal="right"/>
    </xf>
    <xf numFmtId="168" fontId="0" fillId="0" borderId="1" xfId="15" applyNumberFormat="1" applyFont="1" applyBorder="1" applyAlignment="1">
      <alignment horizontal="right"/>
    </xf>
    <xf numFmtId="0" fontId="1" fillId="0" borderId="1" xfId="0" applyFont="1" applyBorder="1" applyAlignment="1">
      <alignment/>
    </xf>
    <xf numFmtId="168" fontId="1" fillId="0" borderId="1" xfId="0" applyNumberFormat="1" applyFont="1" applyBorder="1" applyAlignment="1">
      <alignment/>
    </xf>
    <xf numFmtId="168" fontId="18" fillId="0" borderId="0" xfId="0" applyNumberFormat="1" applyFont="1" applyBorder="1" applyAlignment="1">
      <alignment/>
    </xf>
    <xf numFmtId="168" fontId="0" fillId="10" borderId="1" xfId="15" applyNumberFormat="1" applyFont="1" applyFill="1" applyBorder="1" applyAlignment="1">
      <alignment horizontal="right" vertical="center" wrapText="1"/>
    </xf>
    <xf numFmtId="168" fontId="18" fillId="0" borderId="0" xfId="0" applyNumberFormat="1" applyFont="1" applyBorder="1" applyAlignment="1">
      <alignment horizontal="center"/>
    </xf>
    <xf numFmtId="168" fontId="18" fillId="0" borderId="0" xfId="0" applyNumberFormat="1" applyFont="1" applyBorder="1" applyAlignment="1">
      <alignment/>
    </xf>
    <xf numFmtId="0" fontId="18" fillId="0" borderId="0" xfId="0" applyFont="1" applyBorder="1" applyAlignment="1">
      <alignment/>
    </xf>
    <xf numFmtId="0" fontId="18" fillId="0" borderId="1" xfId="0" applyFont="1" applyBorder="1" applyAlignment="1">
      <alignment/>
    </xf>
    <xf numFmtId="168" fontId="18" fillId="0" borderId="1" xfId="0" applyNumberFormat="1" applyFont="1" applyBorder="1" applyAlignment="1">
      <alignment/>
    </xf>
    <xf numFmtId="0" fontId="0" fillId="0" borderId="1" xfId="0" applyFont="1" applyFill="1" applyBorder="1" applyAlignment="1">
      <alignment horizontal="center" vertical="distributed"/>
    </xf>
    <xf numFmtId="168" fontId="18" fillId="0" borderId="1" xfId="0" applyNumberFormat="1" applyFont="1" applyFill="1" applyBorder="1" applyAlignment="1">
      <alignment/>
    </xf>
    <xf numFmtId="0" fontId="0" fillId="0" borderId="1" xfId="0" applyFont="1" applyFill="1" applyBorder="1" applyAlignment="1">
      <alignment horizontal="center" vertical="distributed"/>
    </xf>
    <xf numFmtId="0" fontId="1" fillId="0" borderId="18" xfId="0" applyFont="1" applyFill="1" applyBorder="1" applyAlignment="1">
      <alignment horizontal="center"/>
    </xf>
    <xf numFmtId="0" fontId="1" fillId="0" borderId="40"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2" xfId="0" applyFont="1" applyFill="1" applyBorder="1" applyAlignment="1">
      <alignment horizontal="center"/>
    </xf>
    <xf numFmtId="0" fontId="1" fillId="0" borderId="0" xfId="0" applyFont="1" applyAlignment="1">
      <alignment horizontal="center" vertical="center" wrapText="1"/>
    </xf>
    <xf numFmtId="0" fontId="1" fillId="3" borderId="4" xfId="0" applyFont="1" applyFill="1" applyBorder="1" applyAlignment="1">
      <alignment horizontal="center" wrapText="1"/>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3" borderId="18" xfId="0" applyFont="1" applyFill="1" applyBorder="1" applyAlignment="1">
      <alignment horizontal="center"/>
    </xf>
    <xf numFmtId="168" fontId="0" fillId="3" borderId="1" xfId="15" applyNumberFormat="1" applyFont="1" applyFill="1" applyBorder="1" applyAlignment="1">
      <alignment horizontal="right" vertical="center" wrapText="1"/>
    </xf>
    <xf numFmtId="168" fontId="0" fillId="2" borderId="1" xfId="15" applyNumberFormat="1" applyFont="1" applyFill="1" applyBorder="1" applyAlignment="1">
      <alignment horizontal="right" vertical="center" wrapText="1"/>
    </xf>
    <xf numFmtId="168" fontId="0" fillId="4" borderId="1" xfId="15" applyNumberFormat="1" applyFont="1" applyFill="1" applyBorder="1" applyAlignment="1">
      <alignment horizontal="right" vertical="center" wrapText="1"/>
    </xf>
    <xf numFmtId="0" fontId="1" fillId="3" borderId="1" xfId="0" applyFont="1" applyFill="1" applyBorder="1" applyAlignment="1">
      <alignment horizontal="center" wrapText="1"/>
    </xf>
    <xf numFmtId="0" fontId="1" fillId="4" borderId="1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1" fillId="4" borderId="1" xfId="0" applyFont="1" applyFill="1" applyBorder="1" applyAlignment="1">
      <alignment horizontal="center" vertical="center" wrapText="1" shrinkToFit="1"/>
    </xf>
    <xf numFmtId="0" fontId="1" fillId="4" borderId="2" xfId="0" applyFont="1" applyFill="1" applyBorder="1" applyAlignment="1">
      <alignment horizont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shrinkToFit="1"/>
    </xf>
    <xf numFmtId="0" fontId="8" fillId="11" borderId="0" xfId="0" applyFont="1" applyFill="1" applyAlignment="1">
      <alignment horizontal="center"/>
    </xf>
    <xf numFmtId="0" fontId="8" fillId="0" borderId="0" xfId="0" applyFont="1" applyAlignment="1">
      <alignment horizontal="center" vertical="center" wrapText="1"/>
    </xf>
    <xf numFmtId="0" fontId="5" fillId="0" borderId="41" xfId="0" applyFont="1" applyBorder="1" applyAlignment="1">
      <alignment horizontal="center"/>
    </xf>
    <xf numFmtId="0" fontId="1" fillId="4" borderId="18" xfId="0" applyFont="1" applyFill="1" applyBorder="1" applyAlignment="1">
      <alignment horizontal="center"/>
    </xf>
    <xf numFmtId="0" fontId="1" fillId="4" borderId="6" xfId="0" applyFont="1" applyFill="1" applyBorder="1" applyAlignment="1">
      <alignment horizontal="center" wrapText="1"/>
    </xf>
    <xf numFmtId="0" fontId="1" fillId="4" borderId="12" xfId="0" applyFont="1" applyFill="1" applyBorder="1" applyAlignment="1">
      <alignment horizontal="center" wrapText="1"/>
    </xf>
    <xf numFmtId="0" fontId="1" fillId="4" borderId="7" xfId="0" applyFont="1" applyFill="1" applyBorder="1" applyAlignment="1">
      <alignment horizontal="center" wrapText="1"/>
    </xf>
    <xf numFmtId="0" fontId="1" fillId="4" borderId="13"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1" fillId="3" borderId="1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wrapText="1" shrinkToFit="1"/>
    </xf>
    <xf numFmtId="0" fontId="1" fillId="3" borderId="1" xfId="0" applyFont="1" applyFill="1" applyBorder="1" applyAlignment="1">
      <alignment horizontal="center" vertical="center" wrapText="1" shrinkToFit="1"/>
    </xf>
    <xf numFmtId="0" fontId="1" fillId="3" borderId="2" xfId="0" applyFont="1" applyFill="1" applyBorder="1" applyAlignment="1">
      <alignment horizontal="center"/>
    </xf>
    <xf numFmtId="0" fontId="1" fillId="0" borderId="6" xfId="0" applyFont="1" applyFill="1" applyBorder="1" applyAlignment="1">
      <alignment horizontal="center" wrapText="1"/>
    </xf>
    <xf numFmtId="0" fontId="1" fillId="0" borderId="12" xfId="0" applyFont="1" applyFill="1" applyBorder="1" applyAlignment="1">
      <alignment horizontal="center" wrapText="1"/>
    </xf>
    <xf numFmtId="0" fontId="1" fillId="0" borderId="7" xfId="0" applyFont="1" applyFill="1" applyBorder="1" applyAlignment="1">
      <alignment horizontal="center" wrapText="1"/>
    </xf>
    <xf numFmtId="0" fontId="1" fillId="0" borderId="13" xfId="0" applyFont="1" applyFill="1" applyBorder="1" applyAlignment="1">
      <alignment horizontal="center" wrapText="1"/>
    </xf>
    <xf numFmtId="0" fontId="1" fillId="8" borderId="17"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0" xfId="0" applyFont="1" applyFill="1" applyBorder="1" applyAlignment="1">
      <alignment horizontal="center" vertical="center" wrapText="1" shrinkToFit="1"/>
    </xf>
    <xf numFmtId="0" fontId="1" fillId="8" borderId="27" xfId="0" applyFont="1" applyFill="1" applyBorder="1" applyAlignment="1">
      <alignment horizontal="center" vertical="center" wrapText="1" shrinkToFit="1"/>
    </xf>
    <xf numFmtId="0" fontId="1" fillId="8" borderId="12" xfId="0" applyFont="1" applyFill="1" applyBorder="1" applyAlignment="1">
      <alignment horizontal="center" vertical="center" wrapText="1" shrinkToFit="1"/>
    </xf>
    <xf numFmtId="0" fontId="1" fillId="8" borderId="2" xfId="0" applyFont="1" applyFill="1" applyBorder="1" applyAlignment="1">
      <alignment horizontal="center"/>
    </xf>
    <xf numFmtId="0" fontId="1" fillId="8" borderId="18" xfId="0" applyFont="1" applyFill="1" applyBorder="1" applyAlignment="1">
      <alignment horizontal="center"/>
    </xf>
    <xf numFmtId="0" fontId="1" fillId="8" borderId="6" xfId="0" applyFont="1" applyFill="1" applyBorder="1" applyAlignment="1">
      <alignment horizontal="center" wrapText="1"/>
    </xf>
    <xf numFmtId="0" fontId="1" fillId="8" borderId="12" xfId="0" applyFont="1" applyFill="1" applyBorder="1" applyAlignment="1">
      <alignment horizontal="center" wrapText="1"/>
    </xf>
    <xf numFmtId="0" fontId="1" fillId="8" borderId="7" xfId="0" applyFont="1" applyFill="1" applyBorder="1" applyAlignment="1">
      <alignment horizontal="center" wrapText="1"/>
    </xf>
    <xf numFmtId="0" fontId="1" fillId="8" borderId="13" xfId="0" applyFont="1" applyFill="1" applyBorder="1" applyAlignment="1">
      <alignment horizontal="center" wrapText="1"/>
    </xf>
    <xf numFmtId="0" fontId="1" fillId="4" borderId="17"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2" xfId="0" applyFont="1" applyFill="1" applyBorder="1" applyAlignment="1">
      <alignment horizontal="center" vertical="center" wrapText="1" shrinkToFit="1"/>
    </xf>
    <xf numFmtId="0" fontId="1" fillId="4" borderId="1" xfId="0" applyFont="1" applyFill="1" applyBorder="1" applyAlignment="1">
      <alignment horizontal="center" vertical="center" wrapText="1" shrinkToFit="1"/>
    </xf>
    <xf numFmtId="0" fontId="1" fillId="4" borderId="2" xfId="0" applyFont="1" applyFill="1" applyBorder="1" applyAlignment="1">
      <alignment horizontal="center"/>
    </xf>
    <xf numFmtId="0" fontId="1" fillId="0" borderId="41" xfId="0" applyFont="1" applyBorder="1" applyAlignment="1">
      <alignment horizontal="center" wrapText="1"/>
    </xf>
    <xf numFmtId="0" fontId="1" fillId="4" borderId="18" xfId="0" applyFont="1" applyFill="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5" xfId="0" applyFont="1" applyFill="1" applyBorder="1" applyAlignment="1">
      <alignment horizontal="center" vertical="center" wrapText="1"/>
    </xf>
    <xf numFmtId="0" fontId="1" fillId="4" borderId="4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2" borderId="17" xfId="0" applyFont="1" applyFill="1" applyBorder="1" applyAlignment="1">
      <alignment horizontal="center" vertical="distributed"/>
    </xf>
    <xf numFmtId="0" fontId="1" fillId="2" borderId="3" xfId="0" applyFont="1" applyFill="1" applyBorder="1" applyAlignment="1">
      <alignment horizontal="center" vertical="distributed"/>
    </xf>
    <xf numFmtId="0" fontId="19" fillId="2" borderId="2"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2" xfId="0" applyFont="1" applyFill="1" applyBorder="1" applyAlignment="1">
      <alignment horizontal="center" vertical="center"/>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wrapText="1" shrinkToFit="1"/>
    </xf>
    <xf numFmtId="0" fontId="1" fillId="8" borderId="1" xfId="0" applyFont="1" applyFill="1" applyBorder="1" applyAlignment="1">
      <alignment horizontal="center" vertical="center" wrapText="1" shrinkToFit="1"/>
    </xf>
    <xf numFmtId="0" fontId="1" fillId="3" borderId="45" xfId="0" applyFont="1" applyFill="1" applyBorder="1" applyAlignment="1">
      <alignment horizontal="center" vertical="distributed"/>
    </xf>
    <xf numFmtId="0" fontId="1" fillId="3" borderId="11" xfId="0" applyFont="1" applyFill="1" applyBorder="1" applyAlignment="1">
      <alignment horizontal="center" vertical="distributed"/>
    </xf>
    <xf numFmtId="4" fontId="19" fillId="3" borderId="2" xfId="0" applyNumberFormat="1" applyFont="1" applyFill="1" applyBorder="1" applyAlignment="1">
      <alignment horizontal="center" vertical="center" wrapText="1"/>
    </xf>
    <xf numFmtId="4" fontId="19" fillId="3" borderId="1" xfId="0" applyNumberFormat="1" applyFont="1" applyFill="1" applyBorder="1" applyAlignment="1">
      <alignment horizontal="center" vertical="center" wrapText="1"/>
    </xf>
    <xf numFmtId="0" fontId="1" fillId="8" borderId="1" xfId="0" applyFont="1" applyFill="1" applyBorder="1" applyAlignment="1">
      <alignment horizontal="center" wrapText="1"/>
    </xf>
    <xf numFmtId="0" fontId="1" fillId="8" borderId="4" xfId="0" applyFont="1" applyFill="1" applyBorder="1" applyAlignment="1">
      <alignment horizontal="center" wrapText="1"/>
    </xf>
    <xf numFmtId="0" fontId="8" fillId="11" borderId="0" xfId="0" applyFont="1" applyFill="1" applyBorder="1" applyAlignment="1">
      <alignment horizontal="center" vertical="distributed"/>
    </xf>
    <xf numFmtId="0" fontId="8" fillId="0" borderId="0" xfId="0" applyFont="1" applyAlignment="1">
      <alignment horizontal="center" vertical="center" wrapText="1"/>
    </xf>
    <xf numFmtId="0" fontId="1" fillId="0" borderId="41" xfId="0" applyFont="1" applyBorder="1" applyAlignment="1">
      <alignment horizontal="center"/>
    </xf>
    <xf numFmtId="0" fontId="1" fillId="4" borderId="45" xfId="0" applyFont="1" applyFill="1" applyBorder="1" applyAlignment="1">
      <alignment horizontal="center" vertical="distributed"/>
    </xf>
    <xf numFmtId="0" fontId="1" fillId="4" borderId="46" xfId="0" applyFont="1" applyFill="1" applyBorder="1" applyAlignment="1">
      <alignment horizontal="center" vertical="distributed"/>
    </xf>
    <xf numFmtId="0" fontId="1" fillId="4" borderId="11" xfId="0" applyFont="1" applyFill="1" applyBorder="1" applyAlignment="1">
      <alignment horizontal="center" vertical="distributed"/>
    </xf>
    <xf numFmtId="0" fontId="1" fillId="4" borderId="40"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9" fillId="4" borderId="40" xfId="0" applyFont="1" applyFill="1" applyBorder="1" applyAlignment="1">
      <alignment horizontal="center" vertical="center" wrapText="1" shrinkToFit="1"/>
    </xf>
    <xf numFmtId="0" fontId="19" fillId="4" borderId="27" xfId="0" applyFont="1" applyFill="1" applyBorder="1" applyAlignment="1">
      <alignment horizontal="center" vertical="center" wrapText="1" shrinkToFit="1"/>
    </xf>
    <xf numFmtId="0" fontId="19" fillId="4" borderId="12" xfId="0" applyFont="1" applyFill="1" applyBorder="1" applyAlignment="1">
      <alignment horizontal="center" vertical="center" wrapText="1" shrinkToFit="1"/>
    </xf>
    <xf numFmtId="0" fontId="1" fillId="4" borderId="2" xfId="0" applyFont="1" applyFill="1" applyBorder="1" applyAlignment="1">
      <alignment horizontal="center"/>
    </xf>
    <xf numFmtId="0" fontId="1" fillId="4" borderId="6"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8" xfId="0" applyFont="1" applyFill="1" applyBorder="1" applyAlignment="1">
      <alignment horizontal="center"/>
    </xf>
    <xf numFmtId="0" fontId="1" fillId="4" borderId="7"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168" fontId="0" fillId="2" borderId="1" xfId="15" applyNumberFormat="1" applyFont="1" applyFill="1" applyBorder="1" applyAlignment="1">
      <alignment horizontal="right" vertical="center" wrapText="1"/>
    </xf>
    <xf numFmtId="0" fontId="1" fillId="7" borderId="47"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0" fillId="0" borderId="48" xfId="0" applyFont="1" applyFill="1" applyBorder="1" applyAlignment="1">
      <alignment horizontal="left" vertical="top" wrapText="1"/>
    </xf>
    <xf numFmtId="0" fontId="1" fillId="0" borderId="17" xfId="0" applyFont="1" applyBorder="1" applyAlignment="1">
      <alignment horizontal="center" vertical="distributed"/>
    </xf>
    <xf numFmtId="0" fontId="1" fillId="0" borderId="3" xfId="0" applyFont="1" applyBorder="1" applyAlignment="1">
      <alignment horizontal="center" vertical="distributed"/>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0" xfId="0" applyFont="1" applyAlignment="1">
      <alignment horizontal="center"/>
    </xf>
    <xf numFmtId="0" fontId="33" fillId="5" borderId="1"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3" fillId="5" borderId="12" xfId="0" applyFont="1" applyFill="1" applyBorder="1" applyAlignment="1">
      <alignment horizontal="center" vertical="center" wrapText="1"/>
    </xf>
    <xf numFmtId="0" fontId="34" fillId="2" borderId="1" xfId="0" applyFont="1" applyFill="1" applyBorder="1" applyAlignment="1">
      <alignment horizontal="center" vertical="center" wrapText="1"/>
    </xf>
    <xf numFmtId="168" fontId="34" fillId="2" borderId="1" xfId="15" applyNumberFormat="1" applyFont="1" applyFill="1" applyBorder="1" applyAlignment="1">
      <alignment horizontal="right" vertical="center" wrapText="1"/>
    </xf>
    <xf numFmtId="168" fontId="34" fillId="2" borderId="6" xfId="15" applyNumberFormat="1" applyFont="1" applyFill="1" applyBorder="1" applyAlignment="1">
      <alignment horizontal="right" vertical="center" wrapText="1"/>
    </xf>
    <xf numFmtId="168" fontId="34" fillId="2" borderId="27" xfId="15" applyNumberFormat="1" applyFont="1" applyFill="1" applyBorder="1" applyAlignment="1">
      <alignment horizontal="right" vertical="center" wrapText="1"/>
    </xf>
    <xf numFmtId="168" fontId="34" fillId="2" borderId="12" xfId="15" applyNumberFormat="1" applyFont="1" applyFill="1" applyBorder="1" applyAlignment="1">
      <alignment horizontal="right" vertical="center" wrapText="1"/>
    </xf>
    <xf numFmtId="168" fontId="34" fillId="2" borderId="6" xfId="15" applyNumberFormat="1" applyFont="1" applyFill="1" applyBorder="1" applyAlignment="1">
      <alignment horizontal="center" vertical="center" wrapText="1"/>
    </xf>
    <xf numFmtId="168" fontId="34" fillId="2" borderId="12" xfId="15" applyNumberFormat="1"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4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39" fillId="0" borderId="0" xfId="0" applyFont="1" applyAlignment="1">
      <alignment horizontal="left" vertical="center" wrapText="1"/>
    </xf>
    <xf numFmtId="0" fontId="38" fillId="0" borderId="0" xfId="0" applyFont="1" applyAlignment="1">
      <alignment horizontal="center" vertical="justify" wrapText="1"/>
    </xf>
    <xf numFmtId="0" fontId="0" fillId="0" borderId="0" xfId="0" applyFont="1" applyFill="1" applyBorder="1" applyAlignment="1">
      <alignment horizontal="left" vertical="center" wrapText="1"/>
    </xf>
    <xf numFmtId="0" fontId="1" fillId="2" borderId="1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2" xfId="0" applyFont="1" applyFill="1" applyBorder="1" applyAlignment="1">
      <alignment horizontal="center" vertical="center" wrapText="1" shrinkToFit="1"/>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2" borderId="4" xfId="0" applyFont="1" applyFill="1" applyBorder="1" applyAlignment="1">
      <alignment horizontal="center" wrapText="1"/>
    </xf>
    <xf numFmtId="0" fontId="1" fillId="8" borderId="37" xfId="0" applyFont="1" applyFill="1" applyBorder="1" applyAlignment="1">
      <alignment horizontal="center"/>
    </xf>
    <xf numFmtId="0" fontId="1" fillId="8" borderId="50" xfId="0" applyFont="1" applyFill="1" applyBorder="1" applyAlignment="1">
      <alignment horizontal="center"/>
    </xf>
    <xf numFmtId="0" fontId="1" fillId="8" borderId="51" xfId="0" applyFont="1" applyFill="1" applyBorder="1" applyAlignment="1">
      <alignment horizontal="center"/>
    </xf>
    <xf numFmtId="0" fontId="1" fillId="4" borderId="37" xfId="0" applyFont="1" applyFill="1" applyBorder="1" applyAlignment="1">
      <alignment horizontal="center"/>
    </xf>
    <xf numFmtId="0" fontId="1" fillId="11" borderId="0" xfId="0" applyFont="1" applyFill="1" applyBorder="1" applyAlignment="1">
      <alignment horizontal="center" vertical="distributed"/>
    </xf>
    <xf numFmtId="0" fontId="1" fillId="0" borderId="0" xfId="0" applyFont="1" applyAlignment="1">
      <alignment horizontal="center" vertical="center" wrapText="1"/>
    </xf>
    <xf numFmtId="0" fontId="1" fillId="0" borderId="0" xfId="0" applyFont="1" applyBorder="1" applyAlignment="1">
      <alignment horizontal="center"/>
    </xf>
    <xf numFmtId="0" fontId="1" fillId="4" borderId="50" xfId="0" applyFont="1" applyFill="1" applyBorder="1" applyAlignment="1">
      <alignment horizontal="center"/>
    </xf>
    <xf numFmtId="0" fontId="1" fillId="4" borderId="51" xfId="0" applyFont="1" applyFill="1" applyBorder="1" applyAlignment="1">
      <alignment horizontal="center"/>
    </xf>
    <xf numFmtId="0" fontId="1" fillId="2" borderId="6" xfId="0" applyFont="1" applyFill="1" applyBorder="1" applyAlignment="1">
      <alignment horizontal="center" wrapText="1"/>
    </xf>
    <xf numFmtId="0" fontId="1" fillId="2" borderId="12" xfId="0" applyFont="1" applyFill="1" applyBorder="1" applyAlignment="1">
      <alignment horizontal="center" wrapText="1"/>
    </xf>
    <xf numFmtId="0" fontId="5" fillId="4" borderId="40"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 fillId="2" borderId="42" xfId="0" applyFont="1" applyFill="1" applyBorder="1" applyAlignment="1">
      <alignment horizontal="center"/>
    </xf>
    <xf numFmtId="0" fontId="1" fillId="2" borderId="43" xfId="0" applyFont="1" applyFill="1" applyBorder="1" applyAlignment="1">
      <alignment horizontal="center"/>
    </xf>
    <xf numFmtId="0" fontId="1" fillId="2" borderId="6"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shrinkToFit="1"/>
    </xf>
    <xf numFmtId="0" fontId="1" fillId="2" borderId="27"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2" xfId="0" applyFont="1" applyFill="1" applyBorder="1" applyAlignment="1">
      <alignment horizontal="center" vertical="center" wrapText="1" shrinkToFit="1"/>
    </xf>
    <xf numFmtId="0" fontId="1" fillId="3" borderId="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2" xfId="0" applyFont="1" applyFill="1" applyBorder="1" applyAlignment="1">
      <alignment horizontal="center"/>
    </xf>
    <xf numFmtId="0" fontId="1" fillId="3" borderId="43" xfId="0" applyFont="1" applyFill="1" applyBorder="1" applyAlignment="1">
      <alignment horizontal="center"/>
    </xf>
    <xf numFmtId="0" fontId="1" fillId="3" borderId="6" xfId="0" applyFont="1" applyFill="1" applyBorder="1" applyAlignment="1">
      <alignment horizontal="center" wrapText="1"/>
    </xf>
    <xf numFmtId="0" fontId="1" fillId="3" borderId="12" xfId="0" applyFont="1" applyFill="1" applyBorder="1" applyAlignment="1">
      <alignment horizontal="center" wrapText="1"/>
    </xf>
    <xf numFmtId="0" fontId="1" fillId="7" borderId="30"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42" xfId="0" applyFont="1" applyFill="1" applyBorder="1" applyAlignment="1">
      <alignment horizontal="center"/>
    </xf>
    <xf numFmtId="0" fontId="1" fillId="8" borderId="43" xfId="0" applyFont="1" applyFill="1" applyBorder="1" applyAlignment="1">
      <alignment horizontal="center"/>
    </xf>
    <xf numFmtId="0" fontId="1" fillId="0" borderId="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 xfId="0" applyFont="1" applyFill="1" applyBorder="1" applyAlignment="1">
      <alignment horizontal="center"/>
    </xf>
    <xf numFmtId="0" fontId="5" fillId="0" borderId="0" xfId="0" applyFont="1" applyAlignment="1">
      <alignment horizontal="right"/>
    </xf>
    <xf numFmtId="0" fontId="1" fillId="0" borderId="0" xfId="0" applyFont="1" applyAlignment="1">
      <alignment horizontal="right"/>
    </xf>
    <xf numFmtId="0" fontId="1" fillId="0" borderId="0" xfId="0" applyFont="1" applyBorder="1" applyAlignment="1">
      <alignment horizontal="right" vertical="distributed"/>
    </xf>
    <xf numFmtId="0" fontId="1" fillId="0" borderId="0" xfId="0" applyFont="1" applyFill="1" applyBorder="1" applyAlignment="1">
      <alignment vertical="distributed"/>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'[7]Prelucrare'!$A$65:$A$68</c:f>
              <c:strCache>
                <c:ptCount val="4"/>
                <c:pt idx="0">
                  <c:v>Sprijin direct pentru implementare PO</c:v>
                </c:pt>
                <c:pt idx="1">
                  <c:v>Sprijin indirect pentru implementare PO</c:v>
                </c:pt>
                <c:pt idx="2">
                  <c:v>Promovare şi publicitate</c:v>
                </c:pt>
                <c:pt idx="3">
                  <c:v>Total </c:v>
                </c:pt>
              </c:strCache>
            </c:strRef>
          </c:cat>
          <c:val>
            <c:numRef>
              <c:f>'[7]Prelucrare'!$B$65:$B$68</c:f>
              <c:numCache>
                <c:ptCount val="4"/>
                <c:pt idx="0">
                  <c:v>11956900</c:v>
                </c:pt>
                <c:pt idx="1">
                  <c:v>14398470</c:v>
                </c:pt>
                <c:pt idx="2">
                  <c:v>4364578</c:v>
                </c:pt>
                <c:pt idx="3">
                  <c:v>30719948</c:v>
                </c:pt>
              </c:numCache>
            </c:numRef>
          </c:val>
        </c:ser>
        <c:axId val="9876384"/>
        <c:axId val="21778593"/>
      </c:barChart>
      <c:catAx>
        <c:axId val="9876384"/>
        <c:scaling>
          <c:orientation val="minMax"/>
        </c:scaling>
        <c:axPos val="b"/>
        <c:delete val="0"/>
        <c:numFmt formatCode="General" sourceLinked="1"/>
        <c:majorTickMark val="out"/>
        <c:minorTickMark val="none"/>
        <c:tickLblPos val="nextTo"/>
        <c:crossAx val="21778593"/>
        <c:crosses val="autoZero"/>
        <c:auto val="1"/>
        <c:lblOffset val="100"/>
        <c:noMultiLvlLbl val="0"/>
      </c:catAx>
      <c:valAx>
        <c:axId val="21778593"/>
        <c:scaling>
          <c:orientation val="minMax"/>
        </c:scaling>
        <c:axPos val="l"/>
        <c:majorGridlines/>
        <c:delete val="0"/>
        <c:numFmt formatCode="General" sourceLinked="1"/>
        <c:majorTickMark val="out"/>
        <c:minorTickMark val="none"/>
        <c:tickLblPos val="nextTo"/>
        <c:crossAx val="98763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'[1]Prelucrare'!$B$66:$B$69</c:f>
              <c:strCache>
                <c:ptCount val="4"/>
                <c:pt idx="0">
                  <c:v>Sprijin direct pentru implementare PO</c:v>
                </c:pt>
                <c:pt idx="1">
                  <c:v>Sprijin indirect pentru implementare PO</c:v>
                </c:pt>
                <c:pt idx="2">
                  <c:v>Promovare şi publicitate</c:v>
                </c:pt>
                <c:pt idx="3">
                  <c:v>Total </c:v>
                </c:pt>
              </c:strCache>
            </c:strRef>
          </c:cat>
          <c:val>
            <c:numRef>
              <c:f>'[1]Prelucrare'!$C$66:$C$69</c:f>
              <c:numCache>
                <c:ptCount val="4"/>
                <c:pt idx="0">
                  <c:v>21130449.388372093</c:v>
                </c:pt>
                <c:pt idx="1">
                  <c:v>61778144.9255814</c:v>
                </c:pt>
                <c:pt idx="2">
                  <c:v>7100000</c:v>
                </c:pt>
                <c:pt idx="3">
                  <c:v>90008594.31395349</c:v>
                </c:pt>
              </c:numCache>
            </c:numRef>
          </c:val>
        </c:ser>
        <c:axId val="55735996"/>
        <c:axId val="31861917"/>
      </c:barChart>
      <c:catAx>
        <c:axId val="55735996"/>
        <c:scaling>
          <c:orientation val="minMax"/>
        </c:scaling>
        <c:axPos val="b"/>
        <c:delete val="0"/>
        <c:numFmt formatCode="General" sourceLinked="1"/>
        <c:majorTickMark val="out"/>
        <c:minorTickMark val="none"/>
        <c:tickLblPos val="nextTo"/>
        <c:crossAx val="31861917"/>
        <c:crosses val="autoZero"/>
        <c:auto val="1"/>
        <c:lblOffset val="100"/>
        <c:noMultiLvlLbl val="0"/>
      </c:catAx>
      <c:valAx>
        <c:axId val="31861917"/>
        <c:scaling>
          <c:orientation val="minMax"/>
        </c:scaling>
        <c:axPos val="l"/>
        <c:majorGridlines/>
        <c:delete val="0"/>
        <c:numFmt formatCode="General" sourceLinked="1"/>
        <c:majorTickMark val="out"/>
        <c:minorTickMark val="none"/>
        <c:tickLblPos val="nextTo"/>
        <c:crossAx val="5573599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c:spPr>
          </c:dP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dLbls>
            <c:dLbl>
              <c:idx val="0"/>
              <c:tx>
                <c:rich>
                  <a:bodyPr vert="horz" rot="0" anchor="ctr"/>
                  <a:lstStyle/>
                  <a:p>
                    <a:pPr algn="ctr">
                      <a:defRPr/>
                    </a:pPr>
                    <a:r>
                      <a:rPr lang="en-US"/>
                      <a:t>38%</a:t>
                    </a:r>
                  </a:p>
                </c:rich>
              </c:tx>
              <c:numFmt formatCode="General" sourceLinked="1"/>
              <c:spPr>
                <a:noFill/>
                <a:ln>
                  <a:noFill/>
                </a:ln>
              </c:spPr>
              <c:showLegendKey val="0"/>
              <c:showVal val="0"/>
              <c:showBubbleSize val="0"/>
              <c:showCatName val="0"/>
              <c:showSerName val="1"/>
              <c:showPercent val="0"/>
            </c:dLbl>
            <c:dLbl>
              <c:idx val="1"/>
              <c:tx>
                <c:rich>
                  <a:bodyPr vert="horz" rot="0" anchor="ctr"/>
                  <a:lstStyle/>
                  <a:p>
                    <a:pPr algn="ctr">
                      <a:defRPr/>
                    </a:pPr>
                    <a:r>
                      <a:rPr lang="en-US"/>
                      <a:t>53%</a:t>
                    </a:r>
                  </a:p>
                </c:rich>
              </c:tx>
              <c:numFmt formatCode="General" sourceLinked="1"/>
              <c:spPr>
                <a:noFill/>
                <a:ln>
                  <a:noFill/>
                </a:ln>
              </c:spPr>
              <c:showLegendKey val="0"/>
              <c:showVal val="0"/>
              <c:showBubbleSize val="0"/>
              <c:showCatName val="0"/>
              <c:showSerName val="1"/>
              <c:showPercent val="0"/>
            </c:dLbl>
            <c:dLbl>
              <c:idx val="2"/>
              <c:layout>
                <c:manualLayout>
                  <c:x val="0"/>
                  <c:y val="0"/>
                </c:manualLayout>
              </c:layout>
              <c:tx>
                <c:rich>
                  <a:bodyPr vert="horz" rot="0" anchor="ctr"/>
                  <a:lstStyle/>
                  <a:p>
                    <a:pPr algn="ctr">
                      <a:defRPr/>
                    </a:pPr>
                    <a:r>
                      <a:rPr lang="en-US"/>
                      <a:t>9%</a:t>
                    </a:r>
                  </a:p>
                </c:rich>
              </c:tx>
              <c:numFmt formatCode="General" sourceLinked="1"/>
              <c:spPr>
                <a:noFill/>
                <a:ln>
                  <a:noFill/>
                </a:ln>
              </c:spPr>
              <c:showLegendKey val="0"/>
              <c:showVal val="0"/>
              <c:showBubbleSize val="0"/>
              <c:showCatName val="0"/>
              <c:showSerName val="1"/>
              <c:showPercent val="0"/>
            </c:dLbl>
            <c:dLbl>
              <c:idx val="3"/>
              <c:layout>
                <c:manualLayout>
                  <c:x val="0"/>
                  <c:y val="0"/>
                </c:manualLayout>
              </c:layout>
              <c:tx>
                <c:rich>
                  <a:bodyPr vert="horz" rot="0" anchor="ctr"/>
                  <a:lstStyle/>
                  <a:p>
                    <a:pPr algn="ctr">
                      <a:defRPr/>
                    </a:pPr>
                    <a:r>
                      <a:rPr lang="en-US"/>
                      <a:t>100%
</a:t>
                    </a:r>
                  </a:p>
                </c:rich>
              </c:tx>
              <c:numFmt formatCode="General" sourceLinked="1"/>
              <c:spPr>
                <a:noFill/>
                <a:ln>
                  <a:noFill/>
                </a:ln>
              </c:spPr>
              <c:showLegendKey val="0"/>
              <c:showVal val="0"/>
              <c:showBubbleSize val="0"/>
              <c:showCatName val="0"/>
              <c:showSerName val="1"/>
              <c:showPercent val="0"/>
            </c:dLbl>
            <c:numFmt formatCode="General" sourceLinked="1"/>
            <c:spPr>
              <a:noFill/>
              <a:ln>
                <a:noFill/>
              </a:ln>
            </c:spPr>
            <c:showLegendKey val="0"/>
            <c:showVal val="0"/>
            <c:showBubbleSize val="0"/>
            <c:showCatName val="0"/>
            <c:showSerName val="1"/>
            <c:showPercent val="0"/>
          </c:dLbls>
          <c:cat>
            <c:strRef>
              <c:f>Centralizare!$B$4:$B$7</c:f>
              <c:strCache/>
            </c:strRef>
          </c:cat>
          <c:val>
            <c:numRef>
              <c:f>Centralizare!$C$4:$C$7</c:f>
              <c:numCache>
                <c:ptCount val="4"/>
                <c:pt idx="0">
                  <c:v>101568529.83746922</c:v>
                </c:pt>
                <c:pt idx="1">
                  <c:v>142917570.15863314</c:v>
                </c:pt>
                <c:pt idx="2">
                  <c:v>24228021.95232034</c:v>
                </c:pt>
                <c:pt idx="3">
                  <c:v>268714121.94842273</c:v>
                </c:pt>
              </c:numCache>
            </c:numRef>
          </c:val>
        </c:ser>
        <c:axId val="18321798"/>
        <c:axId val="30678455"/>
      </c:barChart>
      <c:catAx>
        <c:axId val="18321798"/>
        <c:scaling>
          <c:orientation val="minMax"/>
        </c:scaling>
        <c:axPos val="b"/>
        <c:delete val="0"/>
        <c:numFmt formatCode="General" sourceLinked="1"/>
        <c:majorTickMark val="out"/>
        <c:minorTickMark val="none"/>
        <c:tickLblPos val="nextTo"/>
        <c:crossAx val="30678455"/>
        <c:crosses val="autoZero"/>
        <c:auto val="1"/>
        <c:lblOffset val="100"/>
        <c:noMultiLvlLbl val="0"/>
      </c:catAx>
      <c:valAx>
        <c:axId val="30678455"/>
        <c:scaling>
          <c:orientation val="minMax"/>
        </c:scaling>
        <c:axPos val="l"/>
        <c:majorGridlines/>
        <c:delete val="0"/>
        <c:numFmt formatCode="General" sourceLinked="1"/>
        <c:majorTickMark val="out"/>
        <c:minorTickMark val="none"/>
        <c:tickLblPos val="nextTo"/>
        <c:crossAx val="183217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Centralizare!$C$24</c:f>
              <c:strCache>
                <c:ptCount val="1"/>
                <c:pt idx="0">
                  <c:v>Sprijin direct pentru implementarea PO</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Centralizare!$C$25:$C$31</c:f>
              <c:numCache>
                <c:ptCount val="7"/>
                <c:pt idx="0">
                  <c:v>11671900</c:v>
                </c:pt>
                <c:pt idx="1">
                  <c:v>30779689.80232558</c:v>
                </c:pt>
                <c:pt idx="2">
                  <c:v>15115084.22</c:v>
                </c:pt>
                <c:pt idx="3">
                  <c:v>4209090.036771551</c:v>
                </c:pt>
                <c:pt idx="4">
                  <c:v>3329488.39</c:v>
                </c:pt>
                <c:pt idx="5">
                  <c:v>15332828</c:v>
                </c:pt>
                <c:pt idx="6">
                  <c:v>21130449.388372093</c:v>
                </c:pt>
              </c:numCache>
            </c:numRef>
          </c:val>
        </c:ser>
        <c:ser>
          <c:idx val="1"/>
          <c:order val="1"/>
          <c:tx>
            <c:strRef>
              <c:f>Centralizare!$D$24</c:f>
              <c:strCache>
                <c:ptCount val="1"/>
                <c:pt idx="0">
                  <c:v>Sprijin indirect pentru implementarea PO</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Centralizare!$D$25:$D$31</c:f>
              <c:numCache>
                <c:ptCount val="7"/>
                <c:pt idx="0">
                  <c:v>14283470</c:v>
                </c:pt>
                <c:pt idx="1">
                  <c:v>19417464.06976744</c:v>
                </c:pt>
                <c:pt idx="2">
                  <c:v>36979060.12</c:v>
                </c:pt>
                <c:pt idx="3">
                  <c:v>3018400.663284305</c:v>
                </c:pt>
                <c:pt idx="4">
                  <c:v>2717830.38</c:v>
                </c:pt>
                <c:pt idx="5">
                  <c:v>4723200</c:v>
                </c:pt>
                <c:pt idx="6">
                  <c:v>61778144.9255814</c:v>
                </c:pt>
              </c:numCache>
            </c:numRef>
          </c:val>
        </c:ser>
        <c:ser>
          <c:idx val="2"/>
          <c:order val="2"/>
          <c:tx>
            <c:strRef>
              <c:f>Centralizare!$E$24</c:f>
              <c:strCache>
                <c:ptCount val="1"/>
                <c:pt idx="0">
                  <c:v>Informare si publicitate</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strRef>
              <c:f>Centralizare!$B$25:$B$31</c:f>
              <c:strCache/>
            </c:strRef>
          </c:cat>
          <c:val>
            <c:numRef>
              <c:f>Centralizare!$E$25:$E$31</c:f>
              <c:numCache>
                <c:ptCount val="7"/>
                <c:pt idx="0">
                  <c:v>4364578</c:v>
                </c:pt>
                <c:pt idx="1">
                  <c:v>3233438.4418604653</c:v>
                </c:pt>
                <c:pt idx="2">
                  <c:v>3643869.78</c:v>
                </c:pt>
                <c:pt idx="3">
                  <c:v>3379765.9304598765</c:v>
                </c:pt>
                <c:pt idx="4">
                  <c:v>1391139.8</c:v>
                </c:pt>
                <c:pt idx="5">
                  <c:v>1115230</c:v>
                </c:pt>
                <c:pt idx="6">
                  <c:v>7100000</c:v>
                </c:pt>
              </c:numCache>
            </c:numRef>
          </c:val>
        </c:ser>
        <c:overlap val="100"/>
        <c:axId val="7670640"/>
        <c:axId val="1926897"/>
      </c:barChart>
      <c:catAx>
        <c:axId val="7670640"/>
        <c:scaling>
          <c:orientation val="minMax"/>
        </c:scaling>
        <c:axPos val="b"/>
        <c:delete val="0"/>
        <c:numFmt formatCode="General" sourceLinked="1"/>
        <c:majorTickMark val="out"/>
        <c:minorTickMark val="none"/>
        <c:tickLblPos val="nextTo"/>
        <c:crossAx val="1926897"/>
        <c:crosses val="autoZero"/>
        <c:auto val="1"/>
        <c:lblOffset val="100"/>
        <c:noMultiLvlLbl val="0"/>
      </c:catAx>
      <c:valAx>
        <c:axId val="1926897"/>
        <c:scaling>
          <c:orientation val="minMax"/>
        </c:scaling>
        <c:axPos val="l"/>
        <c:majorGridlines/>
        <c:delete val="0"/>
        <c:numFmt formatCode="General" sourceLinked="1"/>
        <c:majorTickMark val="out"/>
        <c:minorTickMark val="none"/>
        <c:tickLblPos val="nextTo"/>
        <c:crossAx val="7670640"/>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'[6]Prelucrare'!$B$94:$B$97</c:f>
              <c:strCache>
                <c:ptCount val="4"/>
                <c:pt idx="0">
                  <c:v>Sprijin direct pentru implementare PO</c:v>
                </c:pt>
                <c:pt idx="1">
                  <c:v>Sprijin indirect pentru implementare PO</c:v>
                </c:pt>
                <c:pt idx="2">
                  <c:v>Promovare şi publicitate</c:v>
                </c:pt>
                <c:pt idx="3">
                  <c:v>Total </c:v>
                </c:pt>
              </c:strCache>
            </c:strRef>
          </c:cat>
          <c:val>
            <c:numRef>
              <c:f>'[6]Prelucrare'!$C$94:$C$97</c:f>
              <c:numCache>
                <c:ptCount val="4"/>
                <c:pt idx="0">
                  <c:v>30779689.80232558</c:v>
                </c:pt>
                <c:pt idx="1">
                  <c:v>19417464.06976744</c:v>
                </c:pt>
                <c:pt idx="2">
                  <c:v>3233438.4418604653</c:v>
                </c:pt>
                <c:pt idx="3">
                  <c:v>53430592.31395349</c:v>
                </c:pt>
              </c:numCache>
            </c:numRef>
          </c:val>
        </c:ser>
        <c:axId val="61789610"/>
        <c:axId val="19235579"/>
      </c:barChart>
      <c:catAx>
        <c:axId val="61789610"/>
        <c:scaling>
          <c:orientation val="minMax"/>
        </c:scaling>
        <c:axPos val="b"/>
        <c:delete val="0"/>
        <c:numFmt formatCode="General" sourceLinked="1"/>
        <c:majorTickMark val="out"/>
        <c:minorTickMark val="none"/>
        <c:tickLblPos val="nextTo"/>
        <c:crossAx val="19235579"/>
        <c:crosses val="autoZero"/>
        <c:auto val="1"/>
        <c:lblOffset val="100"/>
        <c:noMultiLvlLbl val="0"/>
      </c:catAx>
      <c:valAx>
        <c:axId val="19235579"/>
        <c:scaling>
          <c:orientation val="minMax"/>
        </c:scaling>
        <c:axPos val="l"/>
        <c:majorGridlines/>
        <c:delete val="0"/>
        <c:numFmt formatCode="General" sourceLinked="1"/>
        <c:majorTickMark val="out"/>
        <c:minorTickMark val="none"/>
        <c:tickLblPos val="nextTo"/>
        <c:crossAx val="6178961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'POS CCE'!$B$122:$B$126</c:f>
              <c:strCache/>
            </c:strRef>
          </c:cat>
          <c:val>
            <c:numRef>
              <c:f>'POS CCE'!$C$122:$C$126</c:f>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'[5]Prelucrare '!$B$113:$B$116</c:f>
              <c:strCache>
                <c:ptCount val="4"/>
                <c:pt idx="0">
                  <c:v>Sprijin direct pentru implementare PO</c:v>
                </c:pt>
                <c:pt idx="1">
                  <c:v>Sprijin indirect pentru implementare PO</c:v>
                </c:pt>
                <c:pt idx="2">
                  <c:v>Promovare şi publicitate</c:v>
                </c:pt>
                <c:pt idx="3">
                  <c:v>Total </c:v>
                </c:pt>
              </c:strCache>
            </c:strRef>
          </c:cat>
          <c:val>
            <c:numRef>
              <c:f>'[5]Prelucrare '!$C$113:$C$116</c:f>
              <c:numCache>
                <c:ptCount val="4"/>
                <c:pt idx="0">
                  <c:v>15115084.22</c:v>
                </c:pt>
                <c:pt idx="1">
                  <c:v>37097740.12</c:v>
                </c:pt>
                <c:pt idx="2">
                  <c:v>3643869.78</c:v>
                </c:pt>
                <c:pt idx="3">
                  <c:v>55856694.12</c:v>
                </c:pt>
              </c:numCache>
            </c:numRef>
          </c:val>
        </c:ser>
        <c:axId val="38902484"/>
        <c:axId val="14578037"/>
      </c:barChart>
      <c:catAx>
        <c:axId val="38902484"/>
        <c:scaling>
          <c:orientation val="minMax"/>
        </c:scaling>
        <c:axPos val="b"/>
        <c:delete val="0"/>
        <c:numFmt formatCode="General" sourceLinked="1"/>
        <c:majorTickMark val="out"/>
        <c:minorTickMark val="none"/>
        <c:tickLblPos val="nextTo"/>
        <c:crossAx val="14578037"/>
        <c:crosses val="autoZero"/>
        <c:auto val="1"/>
        <c:lblOffset val="100"/>
        <c:noMultiLvlLbl val="0"/>
      </c:catAx>
      <c:valAx>
        <c:axId val="14578037"/>
        <c:scaling>
          <c:orientation val="minMax"/>
        </c:scaling>
        <c:axPos val="l"/>
        <c:majorGridlines/>
        <c:delete val="0"/>
        <c:numFmt formatCode="General" sourceLinked="1"/>
        <c:majorTickMark val="out"/>
        <c:minorTickMark val="none"/>
        <c:tickLblPos val="nextTo"/>
        <c:crossAx val="38902484"/>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10"/>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dLbl>
              <c:idx val="11"/>
              <c:layout>
                <c:manualLayout>
                  <c:x val="0"/>
                  <c:y val="0"/>
                </c:manualLayout>
              </c:layout>
              <c:txPr>
                <a:bodyPr vert="horz" rot="0" anchor="ctr"/>
                <a:lstStyle/>
                <a:p>
                  <a:pPr algn="ctr">
                    <a:defRPr lang="en-US" cap="none" sz="900" b="0" i="0" u="none" baseline="0">
                      <a:latin typeface="Arial"/>
                      <a:ea typeface="Arial"/>
                      <a:cs typeface="Arial"/>
                    </a:defRPr>
                  </a:pPr>
                </a:p>
              </c:txPr>
              <c:numFmt formatCode="0%" sourceLinked="0"/>
              <c:showLegendKey val="0"/>
              <c:showVal val="0"/>
              <c:showBubbleSize val="0"/>
              <c:showCatName val="0"/>
              <c:showSerName val="0"/>
              <c:showPercent val="1"/>
            </c:dLbl>
            <c:numFmt formatCode="0%" sourceLinked="0"/>
            <c:txPr>
              <a:bodyPr vert="horz" rot="0" anchor="ctr"/>
              <a:lstStyle/>
              <a:p>
                <a:pPr algn="ctr">
                  <a:defRPr lang="en-US" cap="none" sz="900" b="0" i="0" u="none" baseline="0">
                    <a:latin typeface="Arial"/>
                    <a:ea typeface="Arial"/>
                    <a:cs typeface="Arial"/>
                  </a:defRPr>
                </a:pPr>
              </a:p>
            </c:txPr>
            <c:showLegendKey val="0"/>
            <c:showVal val="0"/>
            <c:showBubbleSize val="0"/>
            <c:showCatName val="0"/>
            <c:showSerName val="0"/>
            <c:showLeaderLines val="1"/>
            <c:showPercent val="1"/>
          </c:dLbls>
          <c:cat>
            <c:strRef>
              <c:f>'POS DRU'!$B$129:$B$140</c:f>
              <c:strCache>
                <c:ptCount val="12"/>
                <c:pt idx="0">
                  <c:v>AM POS DRU</c:v>
                </c:pt>
                <c:pt idx="1">
                  <c:v>OI MECTS</c:v>
                </c:pt>
                <c:pt idx="2">
                  <c:v>OI POSDRU Nord Est</c:v>
                </c:pt>
                <c:pt idx="3">
                  <c:v>OI POSDRU  Sud Vest Oltenia</c:v>
                </c:pt>
                <c:pt idx="4">
                  <c:v>OI POSDRU  ANOFM</c:v>
                </c:pt>
                <c:pt idx="5">
                  <c:v>OI POSDRU CNDIPT</c:v>
                </c:pt>
                <c:pt idx="6">
                  <c:v>OI POSDRU Sud Est</c:v>
                </c:pt>
                <c:pt idx="7">
                  <c:v>OI POSDRU Sud Munteania</c:v>
                </c:pt>
                <c:pt idx="8">
                  <c:v>OI Centru</c:v>
                </c:pt>
                <c:pt idx="9">
                  <c:v>OI POSDRU  Nord Vest</c:v>
                </c:pt>
                <c:pt idx="10">
                  <c:v>OI POSDRU Vest</c:v>
                </c:pt>
                <c:pt idx="11">
                  <c:v>OI POSDRU  BI</c:v>
                </c:pt>
              </c:strCache>
            </c:strRef>
          </c:cat>
          <c:val>
            <c:numRef>
              <c:f>'POS DRU'!$C$129:$C$140</c:f>
              <c:numCache>
                <c:ptCount val="12"/>
                <c:pt idx="0">
                  <c:v>33868994.4</c:v>
                </c:pt>
                <c:pt idx="1">
                  <c:v>15107105</c:v>
                </c:pt>
                <c:pt idx="2">
                  <c:v>3875469.44</c:v>
                </c:pt>
                <c:pt idx="3">
                  <c:v>984023.02</c:v>
                </c:pt>
                <c:pt idx="4">
                  <c:v>820293.49</c:v>
                </c:pt>
                <c:pt idx="5">
                  <c:v>650000</c:v>
                </c:pt>
                <c:pt idx="6">
                  <c:v>475152.42</c:v>
                </c:pt>
                <c:pt idx="7">
                  <c:v>436032</c:v>
                </c:pt>
                <c:pt idx="8">
                  <c:v>318416</c:v>
                </c:pt>
                <c:pt idx="9">
                  <c:v>277120.57</c:v>
                </c:pt>
                <c:pt idx="10">
                  <c:v>113113.76000000001</c:v>
                </c:pt>
                <c:pt idx="11">
                  <c:v>51743.869999999995</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'AM POR 2011-2012'!$B$57:$B$60</c:f>
              <c:strCache>
                <c:ptCount val="4"/>
                <c:pt idx="0">
                  <c:v>Sprijin direct pentru implementare PO</c:v>
                </c:pt>
                <c:pt idx="1">
                  <c:v>Sprijin indirect pentru implementare PO</c:v>
                </c:pt>
                <c:pt idx="2">
                  <c:v>Promovare şi publicitate</c:v>
                </c:pt>
                <c:pt idx="3">
                  <c:v>Total </c:v>
                </c:pt>
              </c:strCache>
            </c:strRef>
          </c:cat>
          <c:val>
            <c:numRef>
              <c:f>'AM POR 2011-2012'!$C$57:$C$60</c:f>
              <c:numCache>
                <c:ptCount val="4"/>
                <c:pt idx="0">
                  <c:v>4209090.036771551</c:v>
                </c:pt>
                <c:pt idx="1">
                  <c:v>3018400.663284305</c:v>
                </c:pt>
                <c:pt idx="2">
                  <c:v>3379765.9304598765</c:v>
                </c:pt>
                <c:pt idx="3">
                  <c:v>10607256.630515732</c:v>
                </c:pt>
              </c:numCache>
            </c:numRef>
          </c:val>
        </c:ser>
        <c:axId val="64093470"/>
        <c:axId val="39970319"/>
      </c:barChart>
      <c:catAx>
        <c:axId val="64093470"/>
        <c:scaling>
          <c:orientation val="minMax"/>
        </c:scaling>
        <c:axPos val="b"/>
        <c:delete val="0"/>
        <c:numFmt formatCode="General" sourceLinked="1"/>
        <c:majorTickMark val="out"/>
        <c:minorTickMark val="none"/>
        <c:tickLblPos val="nextTo"/>
        <c:crossAx val="39970319"/>
        <c:crosses val="autoZero"/>
        <c:auto val="1"/>
        <c:lblOffset val="100"/>
        <c:noMultiLvlLbl val="0"/>
      </c:catAx>
      <c:valAx>
        <c:axId val="39970319"/>
        <c:scaling>
          <c:orientation val="minMax"/>
        </c:scaling>
        <c:axPos val="l"/>
        <c:majorGridlines/>
        <c:delete val="0"/>
        <c:numFmt formatCode="General" sourceLinked="1"/>
        <c:majorTickMark val="out"/>
        <c:minorTickMark val="none"/>
        <c:tickLblPos val="nextTo"/>
        <c:crossAx val="64093470"/>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'POR '!$B$92:$B$101</c:f>
              <c:strCache>
                <c:ptCount val="10"/>
                <c:pt idx="0">
                  <c:v>AM POR</c:v>
                </c:pt>
                <c:pt idx="1">
                  <c:v>ADR Nord Est</c:v>
                </c:pt>
                <c:pt idx="2">
                  <c:v>ADR Nord Vest</c:v>
                </c:pt>
                <c:pt idx="3">
                  <c:v>ADR Centru</c:v>
                </c:pt>
                <c:pt idx="4">
                  <c:v>ADR Sud Muntenia</c:v>
                </c:pt>
                <c:pt idx="5">
                  <c:v>ADR Vest</c:v>
                </c:pt>
                <c:pt idx="6">
                  <c:v>ADR Sud Est</c:v>
                </c:pt>
                <c:pt idx="7">
                  <c:v>ADR BI</c:v>
                </c:pt>
                <c:pt idx="8">
                  <c:v>ADR Sud Vest Oltenia</c:v>
                </c:pt>
                <c:pt idx="9">
                  <c:v>OI Turism</c:v>
                </c:pt>
              </c:strCache>
            </c:strRef>
          </c:cat>
          <c:val>
            <c:numRef>
              <c:f>'POR '!$C$92:$C$101</c:f>
              <c:numCache>
                <c:ptCount val="10"/>
                <c:pt idx="0">
                  <c:v>53880059</c:v>
                </c:pt>
                <c:pt idx="1">
                  <c:v>13605058</c:v>
                </c:pt>
                <c:pt idx="2">
                  <c:v>10365181</c:v>
                </c:pt>
                <c:pt idx="3">
                  <c:v>8709025</c:v>
                </c:pt>
                <c:pt idx="4">
                  <c:v>8497000</c:v>
                </c:pt>
                <c:pt idx="5">
                  <c:v>8405200</c:v>
                </c:pt>
                <c:pt idx="6">
                  <c:v>7016468</c:v>
                </c:pt>
                <c:pt idx="7">
                  <c:v>6562520</c:v>
                </c:pt>
                <c:pt idx="8">
                  <c:v>6350000</c:v>
                </c:pt>
                <c:pt idx="9">
                  <c:v>4863968</c:v>
                </c:pt>
              </c:numCache>
            </c:numRef>
          </c:val>
        </c:ser>
      </c:pieChart>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'[4]Prelucrare'!$A$37:$A$40</c:f>
              <c:strCache>
                <c:ptCount val="4"/>
                <c:pt idx="0">
                  <c:v>Sprijin direct pentru implementare PO</c:v>
                </c:pt>
                <c:pt idx="1">
                  <c:v>Sprijin indirect pentru implementare PO</c:v>
                </c:pt>
                <c:pt idx="2">
                  <c:v>Promovare şi publicitate</c:v>
                </c:pt>
                <c:pt idx="3">
                  <c:v>Total </c:v>
                </c:pt>
              </c:strCache>
            </c:strRef>
          </c:cat>
          <c:val>
            <c:numRef>
              <c:f>'[4]Prelucrare'!$B$37:$B$40</c:f>
              <c:numCache>
                <c:ptCount val="4"/>
                <c:pt idx="0">
                  <c:v>1882711.1400000001</c:v>
                </c:pt>
                <c:pt idx="1">
                  <c:v>4164607.630000001</c:v>
                </c:pt>
                <c:pt idx="2">
                  <c:v>1391139.8</c:v>
                </c:pt>
                <c:pt idx="3">
                  <c:v>7438458.570000001</c:v>
                </c:pt>
              </c:numCache>
            </c:numRef>
          </c:val>
        </c:ser>
        <c:axId val="24188552"/>
        <c:axId val="16370377"/>
      </c:barChart>
      <c:catAx>
        <c:axId val="24188552"/>
        <c:scaling>
          <c:orientation val="minMax"/>
        </c:scaling>
        <c:axPos val="b"/>
        <c:delete val="0"/>
        <c:numFmt formatCode="General" sourceLinked="1"/>
        <c:majorTickMark val="out"/>
        <c:minorTickMark val="none"/>
        <c:tickLblPos val="nextTo"/>
        <c:crossAx val="16370377"/>
        <c:crosses val="autoZero"/>
        <c:auto val="1"/>
        <c:lblOffset val="100"/>
        <c:noMultiLvlLbl val="0"/>
      </c:catAx>
      <c:valAx>
        <c:axId val="16370377"/>
        <c:scaling>
          <c:orientation val="minMax"/>
        </c:scaling>
        <c:axPos val="l"/>
        <c:majorGridlines/>
        <c:delete val="0"/>
        <c:numFmt formatCode="General" sourceLinked="1"/>
        <c:majorTickMark val="out"/>
        <c:minorTickMark val="none"/>
        <c:tickLblPos val="nextTo"/>
        <c:crossAx val="24188552"/>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99CCFF"/>
              </a:solidFill>
            </c:spPr>
          </c:dPt>
          <c:dPt>
            <c:idx val="2"/>
            <c:invertIfNegative val="0"/>
            <c:spPr>
              <a:solidFill>
                <a:srgbClr val="FFFF99"/>
              </a:solidFill>
            </c:spPr>
          </c:dPt>
          <c:dPt>
            <c:idx val="3"/>
            <c:invertIfNegative val="0"/>
            <c:spPr>
              <a:solidFill>
                <a:srgbClr val="33CCCC"/>
              </a:solidFill>
            </c:spPr>
          </c:dPt>
          <c:cat>
            <c:strRef>
              <c:f>'[2]Prelucrare'!$A$47:$A$50</c:f>
              <c:strCache>
                <c:ptCount val="4"/>
                <c:pt idx="0">
                  <c:v>Sprijin direct pentru implementare PO</c:v>
                </c:pt>
                <c:pt idx="1">
                  <c:v>Sprijin indirect pentru implementare PO</c:v>
                </c:pt>
                <c:pt idx="2">
                  <c:v>Promovare şi publicitate</c:v>
                </c:pt>
                <c:pt idx="3">
                  <c:v>Total </c:v>
                </c:pt>
              </c:strCache>
            </c:strRef>
          </c:cat>
          <c:val>
            <c:numRef>
              <c:f>'[2]Prelucrare'!$B$47:$B$50</c:f>
              <c:numCache>
                <c:ptCount val="4"/>
                <c:pt idx="0">
                  <c:v>15332828</c:v>
                </c:pt>
                <c:pt idx="1">
                  <c:v>4723200</c:v>
                </c:pt>
                <c:pt idx="2">
                  <c:v>1115230</c:v>
                </c:pt>
                <c:pt idx="3">
                  <c:v>21171258</c:v>
                </c:pt>
              </c:numCache>
            </c:numRef>
          </c:val>
        </c:ser>
        <c:axId val="13115666"/>
        <c:axId val="50932131"/>
      </c:barChart>
      <c:catAx>
        <c:axId val="13115666"/>
        <c:scaling>
          <c:orientation val="minMax"/>
        </c:scaling>
        <c:axPos val="b"/>
        <c:delete val="0"/>
        <c:numFmt formatCode="General" sourceLinked="1"/>
        <c:majorTickMark val="out"/>
        <c:minorTickMark val="none"/>
        <c:tickLblPos val="nextTo"/>
        <c:crossAx val="50932131"/>
        <c:crosses val="autoZero"/>
        <c:auto val="1"/>
        <c:lblOffset val="100"/>
        <c:noMultiLvlLbl val="0"/>
      </c:catAx>
      <c:valAx>
        <c:axId val="50932131"/>
        <c:scaling>
          <c:orientation val="minMax"/>
        </c:scaling>
        <c:axPos val="l"/>
        <c:majorGridlines/>
        <c:delete val="0"/>
        <c:numFmt formatCode="General" sourceLinked="1"/>
        <c:majorTickMark val="out"/>
        <c:minorTickMark val="none"/>
        <c:tickLblPos val="nextTo"/>
        <c:crossAx val="1311566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67</xdr:row>
      <xdr:rowOff>85725</xdr:rowOff>
    </xdr:from>
    <xdr:to>
      <xdr:col>1</xdr:col>
      <xdr:colOff>1162050</xdr:colOff>
      <xdr:row>67</xdr:row>
      <xdr:rowOff>2390775</xdr:rowOff>
    </xdr:to>
    <xdr:graphicFrame>
      <xdr:nvGraphicFramePr>
        <xdr:cNvPr id="1" name="Chart 1"/>
        <xdr:cNvGraphicFramePr/>
      </xdr:nvGraphicFramePr>
      <xdr:xfrm>
        <a:off x="447675" y="22926675"/>
        <a:ext cx="3838575" cy="2305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98</xdr:row>
      <xdr:rowOff>0</xdr:rowOff>
    </xdr:from>
    <xdr:to>
      <xdr:col>2</xdr:col>
      <xdr:colOff>904875</xdr:colOff>
      <xdr:row>103</xdr:row>
      <xdr:rowOff>1876425</xdr:rowOff>
    </xdr:to>
    <xdr:graphicFrame>
      <xdr:nvGraphicFramePr>
        <xdr:cNvPr id="1" name="Chart 1"/>
        <xdr:cNvGraphicFramePr/>
      </xdr:nvGraphicFramePr>
      <xdr:xfrm>
        <a:off x="904875" y="38147625"/>
        <a:ext cx="4391025" cy="26860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129</xdr:row>
      <xdr:rowOff>9525</xdr:rowOff>
    </xdr:from>
    <xdr:to>
      <xdr:col>2</xdr:col>
      <xdr:colOff>885825</xdr:colOff>
      <xdr:row>145</xdr:row>
      <xdr:rowOff>123825</xdr:rowOff>
    </xdr:to>
    <xdr:graphicFrame>
      <xdr:nvGraphicFramePr>
        <xdr:cNvPr id="2" name="Chart 4"/>
        <xdr:cNvGraphicFramePr/>
      </xdr:nvGraphicFramePr>
      <xdr:xfrm>
        <a:off x="952500" y="46691550"/>
        <a:ext cx="4324350" cy="27051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114</xdr:row>
      <xdr:rowOff>28575</xdr:rowOff>
    </xdr:from>
    <xdr:to>
      <xdr:col>3</xdr:col>
      <xdr:colOff>9525</xdr:colOff>
      <xdr:row>114</xdr:row>
      <xdr:rowOff>2600325</xdr:rowOff>
    </xdr:to>
    <xdr:graphicFrame>
      <xdr:nvGraphicFramePr>
        <xdr:cNvPr id="1" name="Chart 1"/>
        <xdr:cNvGraphicFramePr/>
      </xdr:nvGraphicFramePr>
      <xdr:xfrm>
        <a:off x="1066800" y="53063775"/>
        <a:ext cx="3981450" cy="2571750"/>
      </xdr:xfrm>
      <a:graphic>
        <a:graphicData uri="http://schemas.openxmlformats.org/drawingml/2006/chart">
          <c:chart xmlns:c="http://schemas.openxmlformats.org/drawingml/2006/chart" r:id="rId1"/>
        </a:graphicData>
      </a:graphic>
    </xdr:graphicFrame>
    <xdr:clientData/>
  </xdr:twoCellAnchor>
  <xdr:twoCellAnchor>
    <xdr:from>
      <xdr:col>0</xdr:col>
      <xdr:colOff>971550</xdr:colOff>
      <xdr:row>141</xdr:row>
      <xdr:rowOff>142875</xdr:rowOff>
    </xdr:from>
    <xdr:to>
      <xdr:col>7</xdr:col>
      <xdr:colOff>123825</xdr:colOff>
      <xdr:row>164</xdr:row>
      <xdr:rowOff>76200</xdr:rowOff>
    </xdr:to>
    <xdr:graphicFrame>
      <xdr:nvGraphicFramePr>
        <xdr:cNvPr id="2" name="Chart 3"/>
        <xdr:cNvGraphicFramePr/>
      </xdr:nvGraphicFramePr>
      <xdr:xfrm>
        <a:off x="971550" y="63055500"/>
        <a:ext cx="5886450" cy="36576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63</xdr:row>
      <xdr:rowOff>9525</xdr:rowOff>
    </xdr:from>
    <xdr:to>
      <xdr:col>3</xdr:col>
      <xdr:colOff>714375</xdr:colOff>
      <xdr:row>76</xdr:row>
      <xdr:rowOff>152400</xdr:rowOff>
    </xdr:to>
    <xdr:graphicFrame>
      <xdr:nvGraphicFramePr>
        <xdr:cNvPr id="1" name="Chart 1"/>
        <xdr:cNvGraphicFramePr/>
      </xdr:nvGraphicFramePr>
      <xdr:xfrm>
        <a:off x="1257300" y="31632525"/>
        <a:ext cx="3952875" cy="2419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103</xdr:row>
      <xdr:rowOff>0</xdr:rowOff>
    </xdr:from>
    <xdr:to>
      <xdr:col>7</xdr:col>
      <xdr:colOff>209550</xdr:colOff>
      <xdr:row>125</xdr:row>
      <xdr:rowOff>95250</xdr:rowOff>
    </xdr:to>
    <xdr:graphicFrame>
      <xdr:nvGraphicFramePr>
        <xdr:cNvPr id="1" name="Chart 1"/>
        <xdr:cNvGraphicFramePr/>
      </xdr:nvGraphicFramePr>
      <xdr:xfrm>
        <a:off x="619125" y="59702700"/>
        <a:ext cx="5886450" cy="36576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133350</xdr:rowOff>
    </xdr:from>
    <xdr:to>
      <xdr:col>1</xdr:col>
      <xdr:colOff>828675</xdr:colOff>
      <xdr:row>41</xdr:row>
      <xdr:rowOff>2181225</xdr:rowOff>
    </xdr:to>
    <xdr:graphicFrame>
      <xdr:nvGraphicFramePr>
        <xdr:cNvPr id="1" name="Chart 1"/>
        <xdr:cNvGraphicFramePr/>
      </xdr:nvGraphicFramePr>
      <xdr:xfrm>
        <a:off x="190500" y="12001500"/>
        <a:ext cx="4572000" cy="23717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51</xdr:row>
      <xdr:rowOff>19050</xdr:rowOff>
    </xdr:from>
    <xdr:to>
      <xdr:col>1</xdr:col>
      <xdr:colOff>533400</xdr:colOff>
      <xdr:row>67</xdr:row>
      <xdr:rowOff>123825</xdr:rowOff>
    </xdr:to>
    <xdr:graphicFrame>
      <xdr:nvGraphicFramePr>
        <xdr:cNvPr id="1" name="Chart 1"/>
        <xdr:cNvGraphicFramePr/>
      </xdr:nvGraphicFramePr>
      <xdr:xfrm>
        <a:off x="219075" y="17764125"/>
        <a:ext cx="4705350" cy="2695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70</xdr:row>
      <xdr:rowOff>66675</xdr:rowOff>
    </xdr:from>
    <xdr:to>
      <xdr:col>2</xdr:col>
      <xdr:colOff>723900</xdr:colOff>
      <xdr:row>72</xdr:row>
      <xdr:rowOff>9525</xdr:rowOff>
    </xdr:to>
    <xdr:graphicFrame>
      <xdr:nvGraphicFramePr>
        <xdr:cNvPr id="1" name="Chart 2"/>
        <xdr:cNvGraphicFramePr/>
      </xdr:nvGraphicFramePr>
      <xdr:xfrm>
        <a:off x="1495425" y="49596675"/>
        <a:ext cx="4238625" cy="23050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95250</xdr:rowOff>
    </xdr:from>
    <xdr:to>
      <xdr:col>4</xdr:col>
      <xdr:colOff>19050</xdr:colOff>
      <xdr:row>21</xdr:row>
      <xdr:rowOff>85725</xdr:rowOff>
    </xdr:to>
    <xdr:graphicFrame>
      <xdr:nvGraphicFramePr>
        <xdr:cNvPr id="1" name="Chart 1"/>
        <xdr:cNvGraphicFramePr/>
      </xdr:nvGraphicFramePr>
      <xdr:xfrm>
        <a:off x="619125" y="2181225"/>
        <a:ext cx="4286250" cy="2305050"/>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33</xdr:row>
      <xdr:rowOff>28575</xdr:rowOff>
    </xdr:from>
    <xdr:to>
      <xdr:col>5</xdr:col>
      <xdr:colOff>1019175</xdr:colOff>
      <xdr:row>55</xdr:row>
      <xdr:rowOff>123825</xdr:rowOff>
    </xdr:to>
    <xdr:graphicFrame>
      <xdr:nvGraphicFramePr>
        <xdr:cNvPr id="2" name="Chart 3"/>
        <xdr:cNvGraphicFramePr/>
      </xdr:nvGraphicFramePr>
      <xdr:xfrm>
        <a:off x="828675" y="6858000"/>
        <a:ext cx="5886450" cy="36576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AT\POAT%202011-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Transport\Plan%20actiune%20AT%20PO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Transport\modificare%20conform%20PAAP%202011-plan%20indicativ%20proiecte%202011-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20DCA\PO%20DCA%202011-201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DRU\Centralizator%20Plan%20actiune%20AT%20POSDRU%20viore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CCE\Prelucrare%20POS%20CC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Profiles\cristina.patrascoiu\Local%20Settings\Temporary%20Internet%20Files\OLK14\POS%20Mediu\POS%20Mediu%202011%20-%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proiecte"/>
      <sheetName val="Grafic"/>
      <sheetName val="Prelucrare"/>
    </sheetNames>
    <sheetDataSet>
      <sheetData sheetId="2">
        <row r="66">
          <cell r="B66" t="str">
            <v>Sprijin direct pentru implementare PO</v>
          </cell>
          <cell r="C66">
            <v>21130449.388372093</v>
          </cell>
        </row>
        <row r="67">
          <cell r="B67" t="str">
            <v>Sprijin indirect pentru implementare PO</v>
          </cell>
          <cell r="C67">
            <v>61778144.9255814</v>
          </cell>
        </row>
        <row r="68">
          <cell r="B68" t="str">
            <v>Promovare şi publicitate</v>
          </cell>
          <cell r="C68">
            <v>7100000</v>
          </cell>
        </row>
        <row r="69">
          <cell r="B69" t="str">
            <v>Total </v>
          </cell>
          <cell r="C69">
            <v>90008594.31395349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an proiecte"/>
      <sheetName val="Prelucrare"/>
      <sheetName val="Sheet3"/>
    </sheetNames>
    <sheetDataSet>
      <sheetData sheetId="1">
        <row r="47">
          <cell r="A47" t="str">
            <v>Sprijin direct pentru implementare PO</v>
          </cell>
          <cell r="B47">
            <v>15332828</v>
          </cell>
        </row>
        <row r="48">
          <cell r="A48" t="str">
            <v>Sprijin indirect pentru implementare PO</v>
          </cell>
          <cell r="B48">
            <v>4723200</v>
          </cell>
        </row>
        <row r="49">
          <cell r="A49" t="str">
            <v>Promovare şi publicitate</v>
          </cell>
          <cell r="B49">
            <v>1115230</v>
          </cell>
        </row>
        <row r="50">
          <cell r="A50" t="str">
            <v>Total </v>
          </cell>
          <cell r="B50">
            <v>21171258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 proiecte"/>
      <sheetName val="Grafic"/>
      <sheetName val="Sheet3"/>
    </sheetNames>
    <sheetDataSet>
      <sheetData sheetId="0">
        <row r="36">
          <cell r="B36">
            <v>21171258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proiecte"/>
      <sheetName val="Prelucrare"/>
      <sheetName val="Sheet3"/>
    </sheetNames>
    <sheetDataSet>
      <sheetData sheetId="1">
        <row r="37">
          <cell r="A37" t="str">
            <v>Sprijin direct pentru implementare PO</v>
          </cell>
          <cell r="B37">
            <v>1882711.1400000001</v>
          </cell>
        </row>
        <row r="38">
          <cell r="A38" t="str">
            <v>Sprijin indirect pentru implementare PO</v>
          </cell>
          <cell r="B38">
            <v>4164607.630000001</v>
          </cell>
        </row>
        <row r="39">
          <cell r="A39" t="str">
            <v>Promovare şi publicitate</v>
          </cell>
          <cell r="B39">
            <v>1391139.8</v>
          </cell>
        </row>
        <row r="40">
          <cell r="A40" t="str">
            <v>Total </v>
          </cell>
          <cell r="B40">
            <v>7438458.570000001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LAN pe DMI"/>
      <sheetName val="Prelucrare "/>
      <sheetName val="Sheet1"/>
    </sheetNames>
    <sheetDataSet>
      <sheetData sheetId="1">
        <row r="113">
          <cell r="B113" t="str">
            <v>Sprijin direct pentru implementare PO</v>
          </cell>
          <cell r="C113">
            <v>15115084.22</v>
          </cell>
        </row>
        <row r="114">
          <cell r="B114" t="str">
            <v>Sprijin indirect pentru implementare PO</v>
          </cell>
          <cell r="C114">
            <v>37097740.12</v>
          </cell>
        </row>
        <row r="115">
          <cell r="B115" t="str">
            <v>Promovare şi publicitate</v>
          </cell>
          <cell r="C115">
            <v>3643869.78</v>
          </cell>
        </row>
        <row r="116">
          <cell r="B116" t="str">
            <v>Total </v>
          </cell>
          <cell r="C116">
            <v>55856694.12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relucrare"/>
      <sheetName val="AM POSCCE"/>
      <sheetName val="OI IMM "/>
      <sheetName val="OIPSI"/>
      <sheetName val="OI Cercetare"/>
      <sheetName val="OI Energie"/>
    </sheetNames>
    <sheetDataSet>
      <sheetData sheetId="0">
        <row r="94">
          <cell r="B94" t="str">
            <v>Sprijin direct pentru implementare PO</v>
          </cell>
          <cell r="C94">
            <v>30779689.80232558</v>
          </cell>
        </row>
        <row r="95">
          <cell r="B95" t="str">
            <v>Sprijin indirect pentru implementare PO</v>
          </cell>
          <cell r="C95">
            <v>19417464.06976744</v>
          </cell>
        </row>
        <row r="96">
          <cell r="B96" t="str">
            <v>Promovare şi publicitate</v>
          </cell>
          <cell r="C96">
            <v>3233438.4418604653</v>
          </cell>
        </row>
        <row r="97">
          <cell r="B97" t="str">
            <v>Total </v>
          </cell>
          <cell r="C97">
            <v>53430592.31395349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tial"/>
      <sheetName val="Prelucrare"/>
      <sheetName val="Sheet3"/>
    </sheetNames>
    <sheetDataSet>
      <sheetData sheetId="1">
        <row r="65">
          <cell r="A65" t="str">
            <v>Sprijin direct pentru implementare PO</v>
          </cell>
          <cell r="B65">
            <v>11956900</v>
          </cell>
        </row>
        <row r="66">
          <cell r="A66" t="str">
            <v>Sprijin indirect pentru implementare PO</v>
          </cell>
          <cell r="B66">
            <v>14398470</v>
          </cell>
        </row>
        <row r="67">
          <cell r="A67" t="str">
            <v>Promovare şi publicitate</v>
          </cell>
          <cell r="B67">
            <v>4364578</v>
          </cell>
        </row>
        <row r="68">
          <cell r="A68" t="str">
            <v>Total </v>
          </cell>
          <cell r="B68">
            <v>30719948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M100"/>
  <sheetViews>
    <sheetView workbookViewId="0" topLeftCell="A1">
      <selection activeCell="A1" sqref="A1:M1"/>
    </sheetView>
  </sheetViews>
  <sheetFormatPr defaultColWidth="9.140625" defaultRowHeight="12.75"/>
  <cols>
    <col min="1" max="1" width="46.8515625" style="2" customWidth="1"/>
    <col min="2" max="2" width="17.8515625" style="5" customWidth="1"/>
    <col min="3" max="3" width="5.57421875" style="2" customWidth="1"/>
    <col min="4" max="7" width="5.7109375" style="2" customWidth="1"/>
    <col min="8" max="8" width="5.28125" style="2" customWidth="1"/>
    <col min="9" max="9" width="5.8515625" style="2" customWidth="1"/>
    <col min="10" max="10" width="4.8515625" style="2" customWidth="1"/>
    <col min="11" max="11" width="5.28125" style="2" customWidth="1"/>
    <col min="12" max="12" width="5.8515625" style="2" customWidth="1"/>
    <col min="13" max="13" width="5.421875" style="2" customWidth="1"/>
    <col min="14" max="16384" width="10.421875" style="2" customWidth="1"/>
  </cols>
  <sheetData>
    <row r="1" spans="1:13" ht="12.75">
      <c r="A1" s="881" t="s">
        <v>85</v>
      </c>
      <c r="B1" s="881"/>
      <c r="C1" s="881"/>
      <c r="D1" s="881"/>
      <c r="E1" s="881"/>
      <c r="F1" s="881"/>
      <c r="G1" s="881"/>
      <c r="H1" s="881"/>
      <c r="I1" s="881"/>
      <c r="J1" s="881"/>
      <c r="K1" s="881"/>
      <c r="L1" s="881"/>
      <c r="M1" s="881"/>
    </row>
    <row r="2" spans="1:13" ht="15.75">
      <c r="A2" s="715" t="s">
        <v>606</v>
      </c>
      <c r="B2" s="715"/>
      <c r="C2" s="715"/>
      <c r="D2" s="715"/>
      <c r="E2" s="715"/>
      <c r="F2" s="715"/>
      <c r="G2" s="715"/>
      <c r="H2" s="715"/>
      <c r="I2" s="715"/>
      <c r="J2" s="715"/>
      <c r="K2" s="715"/>
      <c r="L2" s="715"/>
      <c r="M2" s="715"/>
    </row>
    <row r="3" spans="1:13" ht="27.75" customHeight="1">
      <c r="A3" s="716" t="s">
        <v>605</v>
      </c>
      <c r="B3" s="716"/>
      <c r="C3" s="716"/>
      <c r="D3" s="716"/>
      <c r="E3" s="716"/>
      <c r="F3" s="716"/>
      <c r="G3" s="716"/>
      <c r="H3" s="716"/>
      <c r="I3" s="716"/>
      <c r="J3" s="716"/>
      <c r="K3" s="716"/>
      <c r="L3" s="716"/>
      <c r="M3" s="716"/>
    </row>
    <row r="4" spans="1:13" ht="23.25" customHeight="1" thickBot="1">
      <c r="A4" s="717" t="s">
        <v>611</v>
      </c>
      <c r="B4" s="717"/>
      <c r="C4" s="717"/>
      <c r="D4" s="717"/>
      <c r="E4" s="717"/>
      <c r="F4" s="717"/>
      <c r="G4" s="717"/>
      <c r="H4" s="717"/>
      <c r="I4" s="717"/>
      <c r="J4" s="717"/>
      <c r="K4" s="717"/>
      <c r="L4" s="717"/>
      <c r="M4" s="717"/>
    </row>
    <row r="5" spans="1:13" ht="12.75" customHeight="1">
      <c r="A5" s="708" t="s">
        <v>609</v>
      </c>
      <c r="B5" s="710" t="s">
        <v>541</v>
      </c>
      <c r="C5" s="6">
        <v>2010</v>
      </c>
      <c r="D5" s="712">
        <v>2011</v>
      </c>
      <c r="E5" s="712"/>
      <c r="F5" s="712">
        <v>2012</v>
      </c>
      <c r="G5" s="712"/>
      <c r="H5" s="712">
        <v>2013</v>
      </c>
      <c r="I5" s="712"/>
      <c r="J5" s="712">
        <v>2014</v>
      </c>
      <c r="K5" s="712"/>
      <c r="L5" s="712">
        <v>2015</v>
      </c>
      <c r="M5" s="718"/>
    </row>
    <row r="6" spans="1:13"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ht="21.75" customHeight="1">
      <c r="A7" s="7" t="s">
        <v>540</v>
      </c>
      <c r="B7" s="711"/>
      <c r="C7" s="720"/>
      <c r="D7" s="720"/>
      <c r="E7" s="720"/>
      <c r="F7" s="720"/>
      <c r="G7" s="720"/>
      <c r="H7" s="720"/>
      <c r="I7" s="720"/>
      <c r="J7" s="720"/>
      <c r="K7" s="720"/>
      <c r="L7" s="720"/>
      <c r="M7" s="722"/>
    </row>
    <row r="8" spans="1:13" s="13" customFormat="1" ht="51">
      <c r="A8" s="8" t="s">
        <v>545</v>
      </c>
      <c r="B8" s="9">
        <v>2500000</v>
      </c>
      <c r="C8" s="14"/>
      <c r="D8" s="11"/>
      <c r="E8" s="11"/>
      <c r="F8" s="11"/>
      <c r="G8" s="11"/>
      <c r="H8" s="11"/>
      <c r="I8" s="14"/>
      <c r="J8" s="14"/>
      <c r="K8" s="14"/>
      <c r="L8" s="14"/>
      <c r="M8" s="15"/>
    </row>
    <row r="9" spans="1:13" s="13" customFormat="1" ht="51">
      <c r="A9" s="8" t="s">
        <v>546</v>
      </c>
      <c r="B9" s="9">
        <v>6300000</v>
      </c>
      <c r="C9" s="10"/>
      <c r="D9" s="11"/>
      <c r="E9" s="11"/>
      <c r="F9" s="11"/>
      <c r="G9" s="11"/>
      <c r="H9" s="11"/>
      <c r="I9" s="11"/>
      <c r="J9" s="10"/>
      <c r="K9" s="10"/>
      <c r="L9" s="10"/>
      <c r="M9" s="12"/>
    </row>
    <row r="10" spans="1:13" s="13" customFormat="1" ht="38.25">
      <c r="A10" s="8" t="s">
        <v>589</v>
      </c>
      <c r="B10" s="9">
        <v>97000</v>
      </c>
      <c r="C10" s="14"/>
      <c r="D10" s="11"/>
      <c r="E10" s="11"/>
      <c r="F10" s="14"/>
      <c r="G10" s="14"/>
      <c r="H10" s="14"/>
      <c r="I10" s="14"/>
      <c r="J10" s="14"/>
      <c r="K10" s="14"/>
      <c r="L10" s="14"/>
      <c r="M10" s="15"/>
    </row>
    <row r="11" spans="1:13" s="13" customFormat="1" ht="25.5">
      <c r="A11" s="8" t="s">
        <v>547</v>
      </c>
      <c r="B11" s="9">
        <v>74900</v>
      </c>
      <c r="C11" s="16"/>
      <c r="D11" s="16"/>
      <c r="E11" s="11"/>
      <c r="F11" s="11"/>
      <c r="G11" s="16"/>
      <c r="H11" s="16"/>
      <c r="I11" s="16"/>
      <c r="J11" s="16"/>
      <c r="K11" s="16"/>
      <c r="L11" s="16"/>
      <c r="M11" s="17"/>
    </row>
    <row r="12" spans="1:13" s="13" customFormat="1" ht="38.25">
      <c r="A12" s="8" t="s">
        <v>597</v>
      </c>
      <c r="B12" s="9">
        <v>2500000</v>
      </c>
      <c r="C12" s="10"/>
      <c r="D12" s="16"/>
      <c r="E12" s="11"/>
      <c r="F12" s="11"/>
      <c r="G12" s="11"/>
      <c r="H12" s="11"/>
      <c r="I12" s="11"/>
      <c r="J12" s="16"/>
      <c r="K12" s="16"/>
      <c r="L12" s="16"/>
      <c r="M12" s="17"/>
    </row>
    <row r="13" spans="1:13" ht="51" customHeight="1">
      <c r="A13" s="18" t="s">
        <v>553</v>
      </c>
      <c r="B13" s="19">
        <v>200000</v>
      </c>
      <c r="C13" s="20"/>
      <c r="D13" s="21"/>
      <c r="E13" s="22"/>
      <c r="F13" s="20"/>
      <c r="G13" s="20"/>
      <c r="H13" s="20"/>
      <c r="I13" s="20"/>
      <c r="J13" s="20"/>
      <c r="K13" s="20"/>
      <c r="L13" s="20"/>
      <c r="M13" s="23"/>
    </row>
    <row r="14" spans="1:13" ht="28.5" customHeight="1">
      <c r="A14" s="24" t="s">
        <v>608</v>
      </c>
      <c r="B14" s="25">
        <f>SUM(B8:B13)</f>
        <v>11671900</v>
      </c>
      <c r="C14" s="26"/>
      <c r="D14" s="27"/>
      <c r="E14" s="27"/>
      <c r="F14" s="28"/>
      <c r="G14" s="28"/>
      <c r="H14" s="28"/>
      <c r="I14" s="28"/>
      <c r="J14" s="28"/>
      <c r="K14" s="28"/>
      <c r="L14" s="28"/>
      <c r="M14" s="29"/>
    </row>
    <row r="15" spans="1:13" ht="12.75" customHeight="1">
      <c r="A15" s="713" t="s">
        <v>600</v>
      </c>
      <c r="B15" s="714" t="s">
        <v>541</v>
      </c>
      <c r="C15" s="30">
        <v>2010</v>
      </c>
      <c r="D15" s="723">
        <v>2011</v>
      </c>
      <c r="E15" s="723"/>
      <c r="F15" s="723">
        <v>2012</v>
      </c>
      <c r="G15" s="723"/>
      <c r="H15" s="723">
        <v>2013</v>
      </c>
      <c r="I15" s="723"/>
      <c r="J15" s="723">
        <v>2014</v>
      </c>
      <c r="K15" s="723"/>
      <c r="L15" s="723">
        <v>2015</v>
      </c>
      <c r="M15" s="723"/>
    </row>
    <row r="16" spans="1:13" ht="15" customHeight="1">
      <c r="A16" s="713"/>
      <c r="B16" s="714"/>
      <c r="C16" s="724" t="s">
        <v>542</v>
      </c>
      <c r="D16" s="724" t="s">
        <v>543</v>
      </c>
      <c r="E16" s="724" t="s">
        <v>542</v>
      </c>
      <c r="F16" s="724" t="s">
        <v>543</v>
      </c>
      <c r="G16" s="724" t="s">
        <v>542</v>
      </c>
      <c r="H16" s="724" t="s">
        <v>543</v>
      </c>
      <c r="I16" s="724" t="s">
        <v>542</v>
      </c>
      <c r="J16" s="724" t="s">
        <v>543</v>
      </c>
      <c r="K16" s="724" t="s">
        <v>542</v>
      </c>
      <c r="L16" s="724" t="s">
        <v>543</v>
      </c>
      <c r="M16" s="724" t="s">
        <v>542</v>
      </c>
    </row>
    <row r="17" spans="1:13" ht="15" customHeight="1">
      <c r="A17" s="31" t="s">
        <v>540</v>
      </c>
      <c r="B17" s="714"/>
      <c r="C17" s="724"/>
      <c r="D17" s="724"/>
      <c r="E17" s="724"/>
      <c r="F17" s="724"/>
      <c r="G17" s="724"/>
      <c r="H17" s="724"/>
      <c r="I17" s="724"/>
      <c r="J17" s="724"/>
      <c r="K17" s="724"/>
      <c r="L17" s="724"/>
      <c r="M17" s="724"/>
    </row>
    <row r="18" spans="1:13" s="13" customFormat="1" ht="51">
      <c r="A18" s="55" t="s">
        <v>588</v>
      </c>
      <c r="B18" s="38">
        <v>285000</v>
      </c>
      <c r="C18" s="10"/>
      <c r="D18" s="11"/>
      <c r="E18" s="11"/>
      <c r="F18" s="10"/>
      <c r="G18" s="10"/>
      <c r="H18" s="10"/>
      <c r="I18" s="10"/>
      <c r="J18" s="10"/>
      <c r="K18" s="10"/>
      <c r="L18" s="10"/>
      <c r="M18" s="12"/>
    </row>
    <row r="19" spans="1:13" s="13" customFormat="1" ht="27.75" customHeight="1">
      <c r="A19" s="32" t="s">
        <v>548</v>
      </c>
      <c r="B19" s="33">
        <v>150000</v>
      </c>
      <c r="C19" s="34"/>
      <c r="D19" s="34"/>
      <c r="E19" s="35"/>
      <c r="F19" s="34"/>
      <c r="G19" s="34"/>
      <c r="H19" s="34"/>
      <c r="I19" s="34"/>
      <c r="J19" s="34"/>
      <c r="K19" s="34"/>
      <c r="L19" s="34"/>
      <c r="M19" s="36"/>
    </row>
    <row r="20" spans="1:13" ht="38.25">
      <c r="A20" s="37" t="s">
        <v>598</v>
      </c>
      <c r="B20" s="38">
        <v>2500000</v>
      </c>
      <c r="C20" s="39"/>
      <c r="D20" s="39"/>
      <c r="E20" s="40"/>
      <c r="F20" s="40"/>
      <c r="G20" s="40"/>
      <c r="H20" s="40"/>
      <c r="I20" s="39"/>
      <c r="J20" s="39"/>
      <c r="K20" s="39"/>
      <c r="L20" s="39"/>
      <c r="M20" s="41"/>
    </row>
    <row r="21" spans="1:13" ht="30" customHeight="1">
      <c r="A21" s="37" t="s">
        <v>554</v>
      </c>
      <c r="B21" s="38">
        <v>300000</v>
      </c>
      <c r="C21" s="42"/>
      <c r="D21" s="40"/>
      <c r="E21" s="42"/>
      <c r="F21" s="42"/>
      <c r="G21" s="42"/>
      <c r="H21" s="42"/>
      <c r="I21" s="42"/>
      <c r="J21" s="42"/>
      <c r="K21" s="42"/>
      <c r="L21" s="42"/>
      <c r="M21" s="43"/>
    </row>
    <row r="22" spans="1:13" ht="25.5">
      <c r="A22" s="37" t="s">
        <v>564</v>
      </c>
      <c r="B22" s="38">
        <v>229500</v>
      </c>
      <c r="C22" s="39"/>
      <c r="D22" s="39"/>
      <c r="E22" s="40"/>
      <c r="F22" s="40"/>
      <c r="G22" s="40"/>
      <c r="H22" s="40"/>
      <c r="I22" s="40"/>
      <c r="J22" s="40"/>
      <c r="K22" s="40"/>
      <c r="L22" s="40"/>
      <c r="M22" s="44"/>
    </row>
    <row r="23" spans="1:13" ht="41.25" customHeight="1" thickBot="1">
      <c r="A23" s="45" t="s">
        <v>565</v>
      </c>
      <c r="B23" s="46">
        <v>229500</v>
      </c>
      <c r="C23" s="47"/>
      <c r="D23" s="47"/>
      <c r="E23" s="48"/>
      <c r="F23" s="48"/>
      <c r="G23" s="48"/>
      <c r="H23" s="48"/>
      <c r="I23" s="48"/>
      <c r="J23" s="48"/>
      <c r="K23" s="48"/>
      <c r="L23" s="48"/>
      <c r="M23" s="49"/>
    </row>
    <row r="24" spans="1:13" s="13" customFormat="1" ht="12.75">
      <c r="A24" s="50" t="s">
        <v>549</v>
      </c>
      <c r="B24" s="51">
        <v>500000</v>
      </c>
      <c r="C24" s="52"/>
      <c r="D24" s="53"/>
      <c r="E24" s="53"/>
      <c r="F24" s="52"/>
      <c r="G24" s="52"/>
      <c r="H24" s="52"/>
      <c r="I24" s="52"/>
      <c r="J24" s="52"/>
      <c r="K24" s="52"/>
      <c r="L24" s="52"/>
      <c r="M24" s="54"/>
    </row>
    <row r="25" spans="1:13" s="13" customFormat="1" ht="25.5">
      <c r="A25" s="55" t="s">
        <v>587</v>
      </c>
      <c r="B25" s="38">
        <v>300000</v>
      </c>
      <c r="C25" s="10"/>
      <c r="D25" s="11"/>
      <c r="E25" s="11"/>
      <c r="F25" s="11"/>
      <c r="G25" s="11"/>
      <c r="H25" s="11"/>
      <c r="I25" s="11"/>
      <c r="J25" s="10"/>
      <c r="K25" s="10"/>
      <c r="L25" s="16"/>
      <c r="M25" s="17"/>
    </row>
    <row r="26" spans="1:13" s="13" customFormat="1" ht="12.75">
      <c r="A26" s="55" t="s">
        <v>590</v>
      </c>
      <c r="B26" s="38">
        <v>1200000</v>
      </c>
      <c r="C26" s="10"/>
      <c r="D26" s="16"/>
      <c r="E26" s="11"/>
      <c r="F26" s="11"/>
      <c r="G26" s="11"/>
      <c r="H26" s="16"/>
      <c r="I26" s="16"/>
      <c r="J26" s="16"/>
      <c r="K26" s="16"/>
      <c r="L26" s="16"/>
      <c r="M26" s="17"/>
    </row>
    <row r="27" spans="1:13" ht="30" customHeight="1" thickBot="1">
      <c r="A27" s="56" t="s">
        <v>594</v>
      </c>
      <c r="B27" s="46">
        <v>120000</v>
      </c>
      <c r="C27" s="57"/>
      <c r="D27" s="58"/>
      <c r="E27" s="58"/>
      <c r="F27" s="59"/>
      <c r="G27" s="59"/>
      <c r="H27" s="59"/>
      <c r="I27" s="48"/>
      <c r="J27" s="47"/>
      <c r="K27" s="47"/>
      <c r="L27" s="47"/>
      <c r="M27" s="60"/>
    </row>
    <row r="28" spans="1:13" s="13" customFormat="1" ht="25.5" customHeight="1">
      <c r="A28" s="61" t="s">
        <v>550</v>
      </c>
      <c r="B28" s="51">
        <v>100000</v>
      </c>
      <c r="C28" s="62"/>
      <c r="D28" s="63"/>
      <c r="E28" s="63"/>
      <c r="F28" s="62"/>
      <c r="G28" s="62"/>
      <c r="H28" s="62"/>
      <c r="I28" s="62"/>
      <c r="J28" s="62"/>
      <c r="K28" s="62"/>
      <c r="L28" s="62"/>
      <c r="M28" s="64"/>
    </row>
    <row r="29" spans="1:13" ht="25.5" customHeight="1">
      <c r="A29" s="65" t="s">
        <v>551</v>
      </c>
      <c r="B29" s="38">
        <v>50000</v>
      </c>
      <c r="C29" s="66"/>
      <c r="D29" s="67"/>
      <c r="E29" s="67"/>
      <c r="F29" s="66"/>
      <c r="G29" s="66"/>
      <c r="H29" s="66"/>
      <c r="I29" s="66"/>
      <c r="J29" s="66"/>
      <c r="K29" s="66"/>
      <c r="L29" s="66"/>
      <c r="M29" s="68"/>
    </row>
    <row r="30" spans="1:13" s="69" customFormat="1" ht="25.5">
      <c r="A30" s="65" t="s">
        <v>573</v>
      </c>
      <c r="B30" s="38">
        <v>5000</v>
      </c>
      <c r="C30" s="66"/>
      <c r="D30" s="67"/>
      <c r="E30" s="67"/>
      <c r="F30" s="66"/>
      <c r="G30" s="66"/>
      <c r="H30" s="66"/>
      <c r="I30" s="66"/>
      <c r="J30" s="66"/>
      <c r="K30" s="66"/>
      <c r="L30" s="66"/>
      <c r="M30" s="68"/>
    </row>
    <row r="31" spans="1:13" ht="12.75">
      <c r="A31" s="65" t="s">
        <v>593</v>
      </c>
      <c r="B31" s="38">
        <v>650000</v>
      </c>
      <c r="C31" s="66"/>
      <c r="D31" s="66"/>
      <c r="E31" s="67"/>
      <c r="F31" s="67"/>
      <c r="G31" s="66"/>
      <c r="H31" s="66"/>
      <c r="I31" s="66"/>
      <c r="J31" s="66"/>
      <c r="K31" s="66"/>
      <c r="L31" s="66"/>
      <c r="M31" s="68"/>
    </row>
    <row r="32" spans="1:13" ht="25.5">
      <c r="A32" s="65" t="s">
        <v>552</v>
      </c>
      <c r="B32" s="38">
        <v>15000</v>
      </c>
      <c r="C32" s="66"/>
      <c r="D32" s="67"/>
      <c r="E32" s="66"/>
      <c r="F32" s="66"/>
      <c r="G32" s="66"/>
      <c r="H32" s="66"/>
      <c r="I32" s="66"/>
      <c r="J32" s="66"/>
      <c r="K32" s="66"/>
      <c r="L32" s="66"/>
      <c r="M32" s="68"/>
    </row>
    <row r="33" spans="1:13" ht="51.75" thickBot="1">
      <c r="A33" s="45" t="s">
        <v>556</v>
      </c>
      <c r="B33" s="46">
        <v>1503980</v>
      </c>
      <c r="C33" s="70"/>
      <c r="D33" s="71"/>
      <c r="E33" s="71"/>
      <c r="F33" s="71"/>
      <c r="G33" s="71"/>
      <c r="H33" s="71"/>
      <c r="I33" s="71"/>
      <c r="J33" s="70"/>
      <c r="K33" s="70"/>
      <c r="L33" s="70"/>
      <c r="M33" s="72"/>
    </row>
    <row r="34" spans="1:13" ht="12.75">
      <c r="A34" s="73" t="s">
        <v>557</v>
      </c>
      <c r="B34" s="51">
        <v>2250000</v>
      </c>
      <c r="C34" s="74"/>
      <c r="D34" s="74"/>
      <c r="E34" s="75"/>
      <c r="F34" s="75"/>
      <c r="G34" s="75"/>
      <c r="H34" s="75"/>
      <c r="I34" s="75"/>
      <c r="J34" s="75"/>
      <c r="K34" s="75"/>
      <c r="L34" s="75"/>
      <c r="M34" s="76"/>
    </row>
    <row r="35" spans="1:13" ht="12.75">
      <c r="A35" s="65" t="s">
        <v>591</v>
      </c>
      <c r="B35" s="38">
        <v>450000</v>
      </c>
      <c r="C35" s="66"/>
      <c r="D35" s="66"/>
      <c r="E35" s="67"/>
      <c r="F35" s="67"/>
      <c r="G35" s="67"/>
      <c r="H35" s="67"/>
      <c r="I35" s="67"/>
      <c r="J35" s="67"/>
      <c r="K35" s="66"/>
      <c r="L35" s="66"/>
      <c r="M35" s="68"/>
    </row>
    <row r="36" spans="1:13" ht="38.25">
      <c r="A36" s="65" t="s">
        <v>592</v>
      </c>
      <c r="B36" s="38">
        <v>80000</v>
      </c>
      <c r="C36" s="66"/>
      <c r="D36" s="67"/>
      <c r="E36" s="66"/>
      <c r="F36" s="66"/>
      <c r="G36" s="66"/>
      <c r="H36" s="66"/>
      <c r="I36" s="66"/>
      <c r="J36" s="66"/>
      <c r="K36" s="66"/>
      <c r="L36" s="66"/>
      <c r="M36" s="68"/>
    </row>
    <row r="37" spans="1:13" ht="38.25">
      <c r="A37" s="37" t="s">
        <v>584</v>
      </c>
      <c r="B37" s="38">
        <v>192240</v>
      </c>
      <c r="C37" s="77"/>
      <c r="D37" s="40"/>
      <c r="E37" s="40"/>
      <c r="F37" s="40"/>
      <c r="G37" s="40"/>
      <c r="H37" s="40"/>
      <c r="I37" s="40"/>
      <c r="J37" s="40"/>
      <c r="K37" s="40"/>
      <c r="L37" s="77"/>
      <c r="M37" s="78"/>
    </row>
    <row r="38" spans="1:13" ht="25.5">
      <c r="A38" s="37" t="s">
        <v>558</v>
      </c>
      <c r="B38" s="38">
        <v>1980000</v>
      </c>
      <c r="C38" s="39"/>
      <c r="D38" s="39"/>
      <c r="E38" s="40"/>
      <c r="F38" s="40"/>
      <c r="G38" s="40"/>
      <c r="H38" s="40"/>
      <c r="I38" s="40"/>
      <c r="J38" s="40"/>
      <c r="K38" s="40"/>
      <c r="L38" s="40"/>
      <c r="M38" s="44"/>
    </row>
    <row r="39" spans="1:13" ht="12.75">
      <c r="A39" s="37" t="s">
        <v>599</v>
      </c>
      <c r="B39" s="38">
        <v>562500</v>
      </c>
      <c r="C39" s="39"/>
      <c r="D39" s="39"/>
      <c r="E39" s="40"/>
      <c r="F39" s="40"/>
      <c r="G39" s="40"/>
      <c r="H39" s="40"/>
      <c r="I39" s="40"/>
      <c r="J39" s="40"/>
      <c r="K39" s="40"/>
      <c r="L39" s="40"/>
      <c r="M39" s="44"/>
    </row>
    <row r="40" spans="1:13" ht="38.25">
      <c r="A40" s="37" t="s">
        <v>559</v>
      </c>
      <c r="B40" s="38">
        <v>112500</v>
      </c>
      <c r="C40" s="39"/>
      <c r="D40" s="39"/>
      <c r="E40" s="40"/>
      <c r="F40" s="40"/>
      <c r="G40" s="40"/>
      <c r="H40" s="40"/>
      <c r="I40" s="40"/>
      <c r="J40" s="40"/>
      <c r="K40" s="40"/>
      <c r="L40" s="40"/>
      <c r="M40" s="44"/>
    </row>
    <row r="41" spans="1:13" ht="25.5">
      <c r="A41" s="37" t="s">
        <v>560</v>
      </c>
      <c r="B41" s="38">
        <v>15750</v>
      </c>
      <c r="C41" s="39"/>
      <c r="D41" s="39"/>
      <c r="E41" s="40"/>
      <c r="F41" s="40"/>
      <c r="G41" s="40"/>
      <c r="H41" s="40"/>
      <c r="I41" s="40"/>
      <c r="J41" s="40"/>
      <c r="K41" s="40"/>
      <c r="L41" s="40"/>
      <c r="M41" s="44"/>
    </row>
    <row r="42" spans="1:13" ht="38.25">
      <c r="A42" s="37" t="s">
        <v>561</v>
      </c>
      <c r="B42" s="38">
        <v>67500</v>
      </c>
      <c r="C42" s="39"/>
      <c r="D42" s="39"/>
      <c r="E42" s="40"/>
      <c r="F42" s="40"/>
      <c r="G42" s="40"/>
      <c r="H42" s="40"/>
      <c r="I42" s="40"/>
      <c r="J42" s="40"/>
      <c r="K42" s="40"/>
      <c r="L42" s="40"/>
      <c r="M42" s="44"/>
    </row>
    <row r="43" spans="1:13" ht="25.5">
      <c r="A43" s="37" t="s">
        <v>562</v>
      </c>
      <c r="B43" s="38">
        <v>405000</v>
      </c>
      <c r="C43" s="39"/>
      <c r="D43" s="39"/>
      <c r="E43" s="40"/>
      <c r="F43" s="40"/>
      <c r="G43" s="40"/>
      <c r="H43" s="40"/>
      <c r="I43" s="40"/>
      <c r="J43" s="40"/>
      <c r="K43" s="40"/>
      <c r="L43" s="40"/>
      <c r="M43" s="44"/>
    </row>
    <row r="44" spans="1:13" ht="25.5">
      <c r="A44" s="83" t="s">
        <v>596</v>
      </c>
      <c r="B44" s="84">
        <v>30000</v>
      </c>
      <c r="C44" s="85"/>
      <c r="D44" s="86"/>
      <c r="E44" s="85"/>
      <c r="F44" s="85"/>
      <c r="G44" s="85"/>
      <c r="H44" s="85"/>
      <c r="I44" s="85"/>
      <c r="J44" s="85"/>
      <c r="K44" s="85"/>
      <c r="L44" s="85"/>
      <c r="M44" s="87"/>
    </row>
    <row r="45" spans="1:13" ht="27.75" customHeight="1" thickBot="1">
      <c r="A45" s="88" t="s">
        <v>610</v>
      </c>
      <c r="B45" s="89">
        <f>SUM(B18:B44)</f>
        <v>14283470</v>
      </c>
      <c r="C45" s="90"/>
      <c r="D45" s="90"/>
      <c r="E45" s="90"/>
      <c r="F45" s="90"/>
      <c r="G45" s="90"/>
      <c r="H45" s="90"/>
      <c r="I45" s="90"/>
      <c r="J45" s="90"/>
      <c r="K45" s="90"/>
      <c r="L45" s="90"/>
      <c r="M45" s="91"/>
    </row>
    <row r="46" spans="1:13" ht="12.75" customHeight="1">
      <c r="A46" s="725" t="s">
        <v>601</v>
      </c>
      <c r="B46" s="727" t="s">
        <v>541</v>
      </c>
      <c r="C46" s="92">
        <v>2010</v>
      </c>
      <c r="D46" s="729">
        <v>2011</v>
      </c>
      <c r="E46" s="729"/>
      <c r="F46" s="729">
        <v>2012</v>
      </c>
      <c r="G46" s="729"/>
      <c r="H46" s="729">
        <v>2013</v>
      </c>
      <c r="I46" s="729"/>
      <c r="J46" s="729">
        <v>2014</v>
      </c>
      <c r="K46" s="729"/>
      <c r="L46" s="729">
        <v>2015</v>
      </c>
      <c r="M46" s="703"/>
    </row>
    <row r="47" spans="1:13" ht="12.75">
      <c r="A47" s="726"/>
      <c r="B47" s="728"/>
      <c r="C47" s="707" t="s">
        <v>542</v>
      </c>
      <c r="D47" s="707" t="s">
        <v>543</v>
      </c>
      <c r="E47" s="707" t="s">
        <v>542</v>
      </c>
      <c r="F47" s="707" t="s">
        <v>543</v>
      </c>
      <c r="G47" s="707" t="s">
        <v>542</v>
      </c>
      <c r="H47" s="707" t="s">
        <v>543</v>
      </c>
      <c r="I47" s="707" t="s">
        <v>542</v>
      </c>
      <c r="J47" s="707" t="s">
        <v>543</v>
      </c>
      <c r="K47" s="707" t="s">
        <v>542</v>
      </c>
      <c r="L47" s="707" t="s">
        <v>543</v>
      </c>
      <c r="M47" s="700" t="s">
        <v>542</v>
      </c>
    </row>
    <row r="48" spans="1:13" ht="17.25" customHeight="1">
      <c r="A48" s="93" t="s">
        <v>540</v>
      </c>
      <c r="B48" s="728"/>
      <c r="C48" s="707"/>
      <c r="D48" s="707"/>
      <c r="E48" s="707"/>
      <c r="F48" s="707"/>
      <c r="G48" s="707"/>
      <c r="H48" s="707"/>
      <c r="I48" s="707"/>
      <c r="J48" s="707"/>
      <c r="K48" s="707"/>
      <c r="L48" s="707"/>
      <c r="M48" s="700"/>
    </row>
    <row r="49" spans="1:13" ht="25.5">
      <c r="A49" s="94" t="s">
        <v>566</v>
      </c>
      <c r="B49" s="95">
        <v>265000</v>
      </c>
      <c r="C49" s="96"/>
      <c r="D49" s="96"/>
      <c r="E49" s="96"/>
      <c r="F49" s="96"/>
      <c r="G49" s="96"/>
      <c r="H49" s="96"/>
      <c r="I49" s="96"/>
      <c r="J49" s="96"/>
      <c r="K49" s="96"/>
      <c r="L49" s="96"/>
      <c r="M49" s="97"/>
    </row>
    <row r="50" spans="1:13" ht="12.75">
      <c r="A50" s="98" t="s">
        <v>567</v>
      </c>
      <c r="B50" s="99">
        <v>248000</v>
      </c>
      <c r="C50" s="16"/>
      <c r="D50" s="100"/>
      <c r="E50" s="16"/>
      <c r="F50" s="16"/>
      <c r="G50" s="16"/>
      <c r="H50" s="16"/>
      <c r="I50" s="16"/>
      <c r="J50" s="16"/>
      <c r="K50" s="16"/>
      <c r="L50" s="16"/>
      <c r="M50" s="17"/>
    </row>
    <row r="51" spans="1:13" ht="25.5">
      <c r="A51" s="98" t="s">
        <v>568</v>
      </c>
      <c r="B51" s="99">
        <v>116000</v>
      </c>
      <c r="C51" s="16"/>
      <c r="D51" s="16"/>
      <c r="E51" s="16"/>
      <c r="F51" s="16"/>
      <c r="G51" s="16"/>
      <c r="H51" s="16"/>
      <c r="I51" s="16"/>
      <c r="J51" s="16"/>
      <c r="K51" s="16"/>
      <c r="L51" s="16"/>
      <c r="M51" s="17"/>
    </row>
    <row r="52" spans="1:13" ht="12.75">
      <c r="A52" s="98" t="s">
        <v>569</v>
      </c>
      <c r="B52" s="99">
        <v>150000</v>
      </c>
      <c r="C52" s="16"/>
      <c r="D52" s="100"/>
      <c r="E52" s="100"/>
      <c r="F52" s="101"/>
      <c r="G52" s="101"/>
      <c r="H52" s="16"/>
      <c r="I52" s="16"/>
      <c r="J52" s="16"/>
      <c r="K52" s="16"/>
      <c r="L52" s="16"/>
      <c r="M52" s="17"/>
    </row>
    <row r="53" spans="1:13" ht="38.25">
      <c r="A53" s="98" t="s">
        <v>570</v>
      </c>
      <c r="B53" s="99">
        <v>150000</v>
      </c>
      <c r="C53" s="16"/>
      <c r="D53" s="11"/>
      <c r="E53" s="16"/>
      <c r="F53" s="16"/>
      <c r="G53" s="16"/>
      <c r="H53" s="16"/>
      <c r="I53" s="16"/>
      <c r="J53" s="16"/>
      <c r="K53" s="16"/>
      <c r="L53" s="16"/>
      <c r="M53" s="17"/>
    </row>
    <row r="54" spans="1:13" ht="38.25">
      <c r="A54" s="98" t="s">
        <v>571</v>
      </c>
      <c r="B54" s="99">
        <v>900000</v>
      </c>
      <c r="C54" s="16"/>
      <c r="D54" s="11"/>
      <c r="E54" s="16"/>
      <c r="F54" s="16"/>
      <c r="G54" s="16"/>
      <c r="H54" s="16"/>
      <c r="I54" s="16"/>
      <c r="J54" s="16"/>
      <c r="K54" s="16"/>
      <c r="L54" s="16"/>
      <c r="M54" s="17"/>
    </row>
    <row r="55" spans="1:13" ht="38.25">
      <c r="A55" s="98" t="s">
        <v>585</v>
      </c>
      <c r="B55" s="99">
        <v>40000</v>
      </c>
      <c r="C55" s="16"/>
      <c r="D55" s="11"/>
      <c r="E55" s="16"/>
      <c r="F55" s="16"/>
      <c r="G55" s="16"/>
      <c r="H55" s="16"/>
      <c r="I55" s="16"/>
      <c r="J55" s="16"/>
      <c r="K55" s="16"/>
      <c r="L55" s="16"/>
      <c r="M55" s="17"/>
    </row>
    <row r="56" spans="1:13" ht="25.5">
      <c r="A56" s="102" t="s">
        <v>574</v>
      </c>
      <c r="B56" s="99">
        <v>780678</v>
      </c>
      <c r="C56" s="103"/>
      <c r="D56" s="104"/>
      <c r="E56" s="100"/>
      <c r="F56" s="101"/>
      <c r="G56" s="101"/>
      <c r="H56" s="105"/>
      <c r="I56" s="105"/>
      <c r="J56" s="105"/>
      <c r="K56" s="105"/>
      <c r="L56" s="105"/>
      <c r="M56" s="106"/>
    </row>
    <row r="57" spans="1:13" ht="25.5">
      <c r="A57" s="102" t="s">
        <v>575</v>
      </c>
      <c r="B57" s="99">
        <v>500000</v>
      </c>
      <c r="C57" s="103"/>
      <c r="D57" s="104"/>
      <c r="E57" s="100"/>
      <c r="F57" s="101"/>
      <c r="G57" s="101"/>
      <c r="H57" s="105"/>
      <c r="I57" s="105"/>
      <c r="J57" s="105"/>
      <c r="K57" s="105"/>
      <c r="L57" s="105"/>
      <c r="M57" s="106"/>
    </row>
    <row r="58" spans="1:13" ht="29.25" customHeight="1">
      <c r="A58" s="102" t="s">
        <v>576</v>
      </c>
      <c r="B58" s="99">
        <v>14900</v>
      </c>
      <c r="C58" s="107"/>
      <c r="D58" s="100"/>
      <c r="E58" s="100"/>
      <c r="F58" s="105"/>
      <c r="G58" s="105"/>
      <c r="H58" s="105"/>
      <c r="I58" s="105"/>
      <c r="J58" s="105"/>
      <c r="K58" s="105"/>
      <c r="L58" s="105"/>
      <c r="M58" s="106"/>
    </row>
    <row r="59" spans="1:13" ht="38.25">
      <c r="A59" s="102" t="s">
        <v>577</v>
      </c>
      <c r="B59" s="99">
        <v>1000000</v>
      </c>
      <c r="C59" s="103"/>
      <c r="D59" s="108"/>
      <c r="E59" s="100"/>
      <c r="F59" s="101"/>
      <c r="G59" s="105"/>
      <c r="H59" s="105"/>
      <c r="I59" s="105"/>
      <c r="J59" s="105"/>
      <c r="K59" s="105"/>
      <c r="L59" s="105"/>
      <c r="M59" s="106"/>
    </row>
    <row r="60" spans="1:13" ht="25.5">
      <c r="A60" s="102" t="s">
        <v>578</v>
      </c>
      <c r="B60" s="99">
        <v>200000</v>
      </c>
      <c r="C60" s="103"/>
      <c r="D60" s="108"/>
      <c r="E60" s="108"/>
      <c r="F60" s="101"/>
      <c r="G60" s="101"/>
      <c r="H60" s="105"/>
      <c r="I60" s="105"/>
      <c r="J60" s="105"/>
      <c r="K60" s="105"/>
      <c r="L60" s="105"/>
      <c r="M60" s="106"/>
    </row>
    <row r="61" spans="1:13" ht="24" customHeight="1" thickBot="1">
      <c r="A61" s="109" t="s">
        <v>603</v>
      </c>
      <c r="B61" s="110">
        <f>SUM(B49:B60)</f>
        <v>4364578</v>
      </c>
      <c r="C61" s="111"/>
      <c r="D61" s="112"/>
      <c r="E61" s="112"/>
      <c r="F61" s="113"/>
      <c r="G61" s="113"/>
      <c r="H61" s="113"/>
      <c r="I61" s="113"/>
      <c r="J61" s="113"/>
      <c r="K61" s="113"/>
      <c r="L61" s="113"/>
      <c r="M61" s="114"/>
    </row>
    <row r="62" spans="1:13" ht="30.75" customHeight="1" thickBot="1">
      <c r="A62" s="115" t="s">
        <v>604</v>
      </c>
      <c r="B62" s="116">
        <f>B61+B45+B14</f>
        <v>30319948</v>
      </c>
      <c r="C62" s="117"/>
      <c r="D62" s="117"/>
      <c r="E62" s="117"/>
      <c r="F62" s="118"/>
      <c r="G62" s="118"/>
      <c r="H62" s="118"/>
      <c r="I62" s="118"/>
      <c r="J62" s="118"/>
      <c r="K62" s="118"/>
      <c r="L62" s="118"/>
      <c r="M62" s="119"/>
    </row>
    <row r="63" spans="1:13" s="124" customFormat="1" ht="30.75" customHeight="1" thickBot="1">
      <c r="A63" s="120"/>
      <c r="B63" s="121"/>
      <c r="C63" s="122"/>
      <c r="D63" s="122"/>
      <c r="E63" s="122"/>
      <c r="F63" s="123"/>
      <c r="G63" s="123"/>
      <c r="H63" s="123"/>
      <c r="I63" s="123"/>
      <c r="J63" s="123"/>
      <c r="K63" s="123"/>
      <c r="L63" s="123"/>
      <c r="M63" s="123"/>
    </row>
    <row r="64" spans="1:3" ht="24.75" customHeight="1">
      <c r="A64" s="312" t="s">
        <v>536</v>
      </c>
      <c r="B64" s="643">
        <f>B14</f>
        <v>11671900</v>
      </c>
      <c r="C64" s="673">
        <f>B64/$B$67</f>
        <v>0.38495778422838983</v>
      </c>
    </row>
    <row r="65" spans="1:3" ht="23.25" customHeight="1">
      <c r="A65" s="313" t="s">
        <v>537</v>
      </c>
      <c r="B65" s="3">
        <f>B45</f>
        <v>14283470</v>
      </c>
      <c r="C65" s="674">
        <f>B65/$B$67</f>
        <v>0.4710915071490228</v>
      </c>
    </row>
    <row r="66" spans="1:3" ht="24" customHeight="1">
      <c r="A66" s="314" t="s">
        <v>538</v>
      </c>
      <c r="B66" s="4">
        <f>B61</f>
        <v>4364578</v>
      </c>
      <c r="C66" s="675">
        <f>B66/$B$67</f>
        <v>0.14395070862258735</v>
      </c>
    </row>
    <row r="67" spans="1:3" ht="25.5" customHeight="1" thickBot="1">
      <c r="A67" s="649" t="s">
        <v>539</v>
      </c>
      <c r="B67" s="650">
        <f>SUM(B64:B66)</f>
        <v>30319948</v>
      </c>
      <c r="C67" s="676">
        <f>B67/$B$67</f>
        <v>1</v>
      </c>
    </row>
    <row r="68" spans="1:13" s="124" customFormat="1" ht="202.5" customHeight="1" thickBot="1">
      <c r="A68" s="120"/>
      <c r="B68" s="125"/>
      <c r="C68" s="122"/>
      <c r="D68" s="122"/>
      <c r="E68" s="122"/>
      <c r="F68" s="123"/>
      <c r="G68" s="123"/>
      <c r="H68" s="123"/>
      <c r="I68" s="123"/>
      <c r="J68" s="123"/>
      <c r="K68" s="123"/>
      <c r="L68" s="123"/>
      <c r="M68" s="123"/>
    </row>
    <row r="69" spans="1:13" ht="12.75" customHeight="1">
      <c r="A69" s="701" t="s">
        <v>540</v>
      </c>
      <c r="B69" s="695" t="s">
        <v>541</v>
      </c>
      <c r="C69" s="126">
        <v>2010</v>
      </c>
      <c r="D69" s="698">
        <v>2011</v>
      </c>
      <c r="E69" s="698"/>
      <c r="F69" s="698">
        <v>2012</v>
      </c>
      <c r="G69" s="698"/>
      <c r="H69" s="698">
        <v>2013</v>
      </c>
      <c r="I69" s="698"/>
      <c r="J69" s="698">
        <v>2014</v>
      </c>
      <c r="K69" s="698"/>
      <c r="L69" s="698">
        <v>2015</v>
      </c>
      <c r="M69" s="694"/>
    </row>
    <row r="70" spans="1:13" ht="12.75">
      <c r="A70" s="702"/>
      <c r="B70" s="696"/>
      <c r="C70" s="730" t="s">
        <v>542</v>
      </c>
      <c r="D70" s="730" t="s">
        <v>543</v>
      </c>
      <c r="E70" s="730" t="s">
        <v>542</v>
      </c>
      <c r="F70" s="730" t="s">
        <v>543</v>
      </c>
      <c r="G70" s="730" t="s">
        <v>542</v>
      </c>
      <c r="H70" s="730" t="s">
        <v>543</v>
      </c>
      <c r="I70" s="730" t="s">
        <v>542</v>
      </c>
      <c r="J70" s="730" t="s">
        <v>543</v>
      </c>
      <c r="K70" s="730" t="s">
        <v>542</v>
      </c>
      <c r="L70" s="730" t="s">
        <v>543</v>
      </c>
      <c r="M70" s="732" t="s">
        <v>542</v>
      </c>
    </row>
    <row r="71" spans="1:13" ht="21.75" customHeight="1">
      <c r="A71" s="127" t="s">
        <v>607</v>
      </c>
      <c r="B71" s="697"/>
      <c r="C71" s="731"/>
      <c r="D71" s="731"/>
      <c r="E71" s="731"/>
      <c r="F71" s="731"/>
      <c r="G71" s="731"/>
      <c r="H71" s="731"/>
      <c r="I71" s="731"/>
      <c r="J71" s="731"/>
      <c r="K71" s="731"/>
      <c r="L71" s="731"/>
      <c r="M71" s="733"/>
    </row>
    <row r="72" spans="1:13" ht="25.5">
      <c r="A72" s="128" t="s">
        <v>595</v>
      </c>
      <c r="B72" s="129">
        <v>30996.63</v>
      </c>
      <c r="C72" s="130"/>
      <c r="D72" s="131"/>
      <c r="E72" s="131"/>
      <c r="F72" s="131"/>
      <c r="G72" s="131"/>
      <c r="H72" s="131"/>
      <c r="I72" s="131"/>
      <c r="J72" s="131"/>
      <c r="K72" s="131"/>
      <c r="L72" s="131"/>
      <c r="M72" s="132"/>
    </row>
    <row r="73" spans="1:13" ht="25.5">
      <c r="A73" s="133" t="s">
        <v>532</v>
      </c>
      <c r="B73" s="129">
        <v>14100</v>
      </c>
      <c r="C73" s="67"/>
      <c r="D73" s="66"/>
      <c r="E73" s="66"/>
      <c r="F73" s="66"/>
      <c r="G73" s="66"/>
      <c r="H73" s="66"/>
      <c r="I73" s="66"/>
      <c r="J73" s="66"/>
      <c r="K73" s="66"/>
      <c r="L73" s="66"/>
      <c r="M73" s="68"/>
    </row>
    <row r="74" spans="1:13" ht="51.75" thickBot="1">
      <c r="A74" s="134" t="s">
        <v>555</v>
      </c>
      <c r="B74" s="135">
        <v>75000</v>
      </c>
      <c r="C74" s="48"/>
      <c r="D74" s="136"/>
      <c r="E74" s="136"/>
      <c r="F74" s="136"/>
      <c r="G74" s="136"/>
      <c r="H74" s="136"/>
      <c r="I74" s="136"/>
      <c r="J74" s="136"/>
      <c r="K74" s="136"/>
      <c r="L74" s="136"/>
      <c r="M74" s="137"/>
    </row>
    <row r="75" spans="1:13" s="143" customFormat="1" ht="13.5" thickBot="1">
      <c r="A75" s="138"/>
      <c r="B75" s="139"/>
      <c r="C75" s="140"/>
      <c r="D75" s="141"/>
      <c r="E75" s="141"/>
      <c r="F75" s="141"/>
      <c r="G75" s="141"/>
      <c r="H75" s="141"/>
      <c r="I75" s="141"/>
      <c r="J75" s="141"/>
      <c r="K75" s="141"/>
      <c r="L75" s="141"/>
      <c r="M75" s="142"/>
    </row>
    <row r="76" spans="1:13" ht="12.75" customHeight="1">
      <c r="A76" s="734" t="s">
        <v>540</v>
      </c>
      <c r="B76" s="736" t="s">
        <v>541</v>
      </c>
      <c r="C76" s="144">
        <v>2010</v>
      </c>
      <c r="D76" s="739">
        <v>2011</v>
      </c>
      <c r="E76" s="739"/>
      <c r="F76" s="739">
        <v>2012</v>
      </c>
      <c r="G76" s="739"/>
      <c r="H76" s="739">
        <v>2013</v>
      </c>
      <c r="I76" s="739"/>
      <c r="J76" s="739">
        <v>2014</v>
      </c>
      <c r="K76" s="739"/>
      <c r="L76" s="739">
        <v>2015</v>
      </c>
      <c r="M76" s="740"/>
    </row>
    <row r="77" spans="1:13" ht="12.75">
      <c r="A77" s="735"/>
      <c r="B77" s="737"/>
      <c r="C77" s="741" t="s">
        <v>542</v>
      </c>
      <c r="D77" s="741" t="s">
        <v>543</v>
      </c>
      <c r="E77" s="741" t="s">
        <v>542</v>
      </c>
      <c r="F77" s="741" t="s">
        <v>543</v>
      </c>
      <c r="G77" s="741" t="s">
        <v>542</v>
      </c>
      <c r="H77" s="741" t="s">
        <v>543</v>
      </c>
      <c r="I77" s="741" t="s">
        <v>542</v>
      </c>
      <c r="J77" s="741" t="s">
        <v>543</v>
      </c>
      <c r="K77" s="741" t="s">
        <v>542</v>
      </c>
      <c r="L77" s="741" t="s">
        <v>543</v>
      </c>
      <c r="M77" s="743" t="s">
        <v>542</v>
      </c>
    </row>
    <row r="78" spans="1:13" ht="27" customHeight="1">
      <c r="A78" s="145" t="s">
        <v>612</v>
      </c>
      <c r="B78" s="738"/>
      <c r="C78" s="742"/>
      <c r="D78" s="742"/>
      <c r="E78" s="742"/>
      <c r="F78" s="742"/>
      <c r="G78" s="742"/>
      <c r="H78" s="742"/>
      <c r="I78" s="742"/>
      <c r="J78" s="742"/>
      <c r="K78" s="742"/>
      <c r="L78" s="742"/>
      <c r="M78" s="744"/>
    </row>
    <row r="79" spans="1:13" s="13" customFormat="1" ht="12.75">
      <c r="A79" s="146" t="s">
        <v>572</v>
      </c>
      <c r="B79" s="147">
        <v>700000</v>
      </c>
      <c r="C79" s="16"/>
      <c r="D79" s="16"/>
      <c r="E79" s="16"/>
      <c r="F79" s="16"/>
      <c r="G79" s="16"/>
      <c r="H79" s="11"/>
      <c r="I79" s="11"/>
      <c r="J79" s="11"/>
      <c r="K79" s="11"/>
      <c r="L79" s="11"/>
      <c r="M79" s="148"/>
    </row>
    <row r="80" spans="1:13" s="13" customFormat="1" ht="25.5">
      <c r="A80" s="146" t="s">
        <v>586</v>
      </c>
      <c r="B80" s="147">
        <v>1500000</v>
      </c>
      <c r="C80" s="10"/>
      <c r="D80" s="10"/>
      <c r="E80" s="10"/>
      <c r="F80" s="10"/>
      <c r="G80" s="10"/>
      <c r="H80" s="11"/>
      <c r="I80" s="11"/>
      <c r="J80" s="11"/>
      <c r="K80" s="11"/>
      <c r="L80" s="11"/>
      <c r="M80" s="148"/>
    </row>
    <row r="81" spans="1:13" ht="25.5">
      <c r="A81" s="146" t="s">
        <v>563</v>
      </c>
      <c r="B81" s="147">
        <v>400000</v>
      </c>
      <c r="C81" s="80"/>
      <c r="D81" s="80"/>
      <c r="E81" s="80"/>
      <c r="F81" s="81"/>
      <c r="G81" s="81"/>
      <c r="H81" s="81"/>
      <c r="I81" s="81"/>
      <c r="J81" s="81"/>
      <c r="K81" s="81"/>
      <c r="L81" s="81"/>
      <c r="M81" s="82"/>
    </row>
    <row r="82" spans="1:13" s="13" customFormat="1" ht="12.75">
      <c r="A82" s="146" t="s">
        <v>544</v>
      </c>
      <c r="B82" s="147">
        <v>525000</v>
      </c>
      <c r="C82" s="16"/>
      <c r="D82" s="16"/>
      <c r="E82" s="16"/>
      <c r="F82" s="16"/>
      <c r="G82" s="11"/>
      <c r="H82" s="11"/>
      <c r="I82" s="11"/>
      <c r="J82" s="11"/>
      <c r="K82" s="11"/>
      <c r="L82" s="11"/>
      <c r="M82" s="148"/>
    </row>
    <row r="83" spans="1:13" ht="38.25">
      <c r="A83" s="146" t="s">
        <v>579</v>
      </c>
      <c r="B83" s="147">
        <v>3000000</v>
      </c>
      <c r="C83" s="103"/>
      <c r="D83" s="104"/>
      <c r="E83" s="104"/>
      <c r="F83" s="105"/>
      <c r="G83" s="101"/>
      <c r="H83" s="101"/>
      <c r="I83" s="149"/>
      <c r="J83" s="149"/>
      <c r="K83" s="105"/>
      <c r="L83" s="105"/>
      <c r="M83" s="106"/>
    </row>
    <row r="84" spans="1:13" ht="25.5">
      <c r="A84" s="146" t="s">
        <v>580</v>
      </c>
      <c r="B84" s="147">
        <v>500000</v>
      </c>
      <c r="C84" s="103"/>
      <c r="D84" s="108"/>
      <c r="E84" s="108"/>
      <c r="F84" s="149"/>
      <c r="G84" s="149"/>
      <c r="H84" s="105"/>
      <c r="I84" s="101"/>
      <c r="J84" s="101"/>
      <c r="K84" s="101"/>
      <c r="L84" s="105"/>
      <c r="M84" s="106"/>
    </row>
    <row r="85" spans="1:13" ht="51">
      <c r="A85" s="146" t="s">
        <v>581</v>
      </c>
      <c r="B85" s="147">
        <v>500000</v>
      </c>
      <c r="C85" s="103"/>
      <c r="D85" s="104"/>
      <c r="E85" s="104"/>
      <c r="F85" s="105"/>
      <c r="G85" s="105"/>
      <c r="H85" s="101"/>
      <c r="I85" s="101"/>
      <c r="J85" s="101"/>
      <c r="K85" s="105"/>
      <c r="L85" s="105"/>
      <c r="M85" s="106"/>
    </row>
    <row r="86" spans="1:13" ht="12.75">
      <c r="A86" s="146" t="s">
        <v>582</v>
      </c>
      <c r="B86" s="147">
        <v>3000000</v>
      </c>
      <c r="C86" s="103"/>
      <c r="D86" s="150"/>
      <c r="E86" s="150"/>
      <c r="F86" s="151"/>
      <c r="G86" s="151"/>
      <c r="H86" s="151"/>
      <c r="I86" s="152"/>
      <c r="J86" s="152"/>
      <c r="K86" s="152"/>
      <c r="L86" s="153"/>
      <c r="M86" s="154"/>
    </row>
    <row r="87" spans="1:13" ht="25.5">
      <c r="A87" s="146" t="s">
        <v>583</v>
      </c>
      <c r="B87" s="147">
        <v>150000</v>
      </c>
      <c r="C87" s="103"/>
      <c r="D87" s="150"/>
      <c r="E87" s="150"/>
      <c r="F87" s="151"/>
      <c r="G87" s="151"/>
      <c r="H87" s="155"/>
      <c r="I87" s="152"/>
      <c r="J87" s="152"/>
      <c r="K87" s="152"/>
      <c r="L87" s="156"/>
      <c r="M87" s="157"/>
    </row>
    <row r="88" spans="1:13" ht="13.5" thickBot="1">
      <c r="A88" s="158" t="s">
        <v>613</v>
      </c>
      <c r="B88" s="159">
        <f>SUM(B79:B87)</f>
        <v>10275000</v>
      </c>
      <c r="C88" s="160"/>
      <c r="D88" s="160"/>
      <c r="E88" s="160"/>
      <c r="F88" s="160"/>
      <c r="G88" s="160"/>
      <c r="H88" s="160"/>
      <c r="I88" s="160"/>
      <c r="J88" s="160"/>
      <c r="K88" s="160"/>
      <c r="L88" s="160"/>
      <c r="M88" s="161"/>
    </row>
    <row r="89" ht="12.75">
      <c r="B89" s="162"/>
    </row>
    <row r="90" spans="1:2" ht="12.75">
      <c r="A90" s="163" t="s">
        <v>602</v>
      </c>
      <c r="B90" s="164">
        <f>B88+B74+B73+B72+B67</f>
        <v>40715044.63</v>
      </c>
    </row>
    <row r="98" ht="12.75">
      <c r="B98" s="165"/>
    </row>
    <row r="100" ht="12.75">
      <c r="B100" s="166"/>
    </row>
  </sheetData>
  <mergeCells count="94">
    <mergeCell ref="L77:L78"/>
    <mergeCell ref="M77:M78"/>
    <mergeCell ref="G77:G78"/>
    <mergeCell ref="H77:H78"/>
    <mergeCell ref="I77:I78"/>
    <mergeCell ref="J77:J78"/>
    <mergeCell ref="D77:D78"/>
    <mergeCell ref="E77:E78"/>
    <mergeCell ref="F77:F78"/>
    <mergeCell ref="K77:K78"/>
    <mergeCell ref="L70:L71"/>
    <mergeCell ref="M70:M71"/>
    <mergeCell ref="A76:A77"/>
    <mergeCell ref="B76:B78"/>
    <mergeCell ref="D76:E76"/>
    <mergeCell ref="F76:G76"/>
    <mergeCell ref="H76:I76"/>
    <mergeCell ref="J76:K76"/>
    <mergeCell ref="L76:M76"/>
    <mergeCell ref="C77:C78"/>
    <mergeCell ref="H70:H71"/>
    <mergeCell ref="I70:I71"/>
    <mergeCell ref="J70:J71"/>
    <mergeCell ref="K70:K71"/>
    <mergeCell ref="D70:D71"/>
    <mergeCell ref="E70:E71"/>
    <mergeCell ref="F70:F71"/>
    <mergeCell ref="G70:G71"/>
    <mergeCell ref="L47:L48"/>
    <mergeCell ref="M47:M48"/>
    <mergeCell ref="A69:A70"/>
    <mergeCell ref="B69:B71"/>
    <mergeCell ref="D69:E69"/>
    <mergeCell ref="F69:G69"/>
    <mergeCell ref="H69:I69"/>
    <mergeCell ref="J69:K69"/>
    <mergeCell ref="L69:M69"/>
    <mergeCell ref="C70:C71"/>
    <mergeCell ref="H47:H48"/>
    <mergeCell ref="I47:I48"/>
    <mergeCell ref="J47:J48"/>
    <mergeCell ref="K47:K48"/>
    <mergeCell ref="L16:L17"/>
    <mergeCell ref="M16:M17"/>
    <mergeCell ref="A46:A47"/>
    <mergeCell ref="B46:B48"/>
    <mergeCell ref="D46:E46"/>
    <mergeCell ref="F46:G46"/>
    <mergeCell ref="H46:I46"/>
    <mergeCell ref="J46:K46"/>
    <mergeCell ref="L46:M46"/>
    <mergeCell ref="G47:G48"/>
    <mergeCell ref="L15:M15"/>
    <mergeCell ref="C16:C17"/>
    <mergeCell ref="D16:D17"/>
    <mergeCell ref="E16:E17"/>
    <mergeCell ref="F16:F17"/>
    <mergeCell ref="G16:G17"/>
    <mergeCell ref="H16:H17"/>
    <mergeCell ref="I16:I17"/>
    <mergeCell ref="J16:J17"/>
    <mergeCell ref="K16:K17"/>
    <mergeCell ref="D15:E15"/>
    <mergeCell ref="F15:G15"/>
    <mergeCell ref="H15:I15"/>
    <mergeCell ref="J15:K15"/>
    <mergeCell ref="J6:J7"/>
    <mergeCell ref="K6:K7"/>
    <mergeCell ref="L6:L7"/>
    <mergeCell ref="M6:M7"/>
    <mergeCell ref="H5:I5"/>
    <mergeCell ref="J5:K5"/>
    <mergeCell ref="L5:M5"/>
    <mergeCell ref="C6:C7"/>
    <mergeCell ref="D6:D7"/>
    <mergeCell ref="E6:E7"/>
    <mergeCell ref="F6:F7"/>
    <mergeCell ref="G6:G7"/>
    <mergeCell ref="H6:H7"/>
    <mergeCell ref="I6:I7"/>
    <mergeCell ref="A2:M2"/>
    <mergeCell ref="A3:M3"/>
    <mergeCell ref="A4:M4"/>
    <mergeCell ref="A1:M1"/>
    <mergeCell ref="F47:F48"/>
    <mergeCell ref="A5:A6"/>
    <mergeCell ref="C47:C48"/>
    <mergeCell ref="D47:D48"/>
    <mergeCell ref="E47:E48"/>
    <mergeCell ref="B5:B7"/>
    <mergeCell ref="D5:E5"/>
    <mergeCell ref="F5:G5"/>
    <mergeCell ref="A15:A16"/>
    <mergeCell ref="B15:B17"/>
  </mergeCells>
  <printOptions/>
  <pageMargins left="0.21" right="0.75" top="0.51" bottom="0.49"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O127"/>
  <sheetViews>
    <sheetView workbookViewId="0" topLeftCell="A1">
      <selection activeCell="O15" sqref="O15"/>
    </sheetView>
  </sheetViews>
  <sheetFormatPr defaultColWidth="9.140625" defaultRowHeight="12.75"/>
  <cols>
    <col min="1" max="1" width="14.140625" style="0" customWidth="1"/>
    <col min="2" max="2" width="51.7109375" style="0" customWidth="1"/>
    <col min="3" max="3" width="13.57421875" style="0" customWidth="1"/>
    <col min="4" max="4" width="5.421875" style="0" customWidth="1"/>
    <col min="5" max="5" width="5.7109375" style="0" customWidth="1"/>
    <col min="6" max="6" width="5.140625" style="0" customWidth="1"/>
    <col min="7" max="7" width="5.00390625" style="0" customWidth="1"/>
    <col min="8" max="8" width="5.140625" style="0" customWidth="1"/>
    <col min="9" max="9" width="5.57421875" style="0" customWidth="1"/>
    <col min="10" max="10" width="5.28125" style="0" customWidth="1"/>
    <col min="11" max="11" width="5.140625" style="0" customWidth="1"/>
    <col min="12" max="12" width="5.421875" style="0" customWidth="1"/>
    <col min="13" max="13" width="4.7109375" style="0" customWidth="1"/>
    <col min="14" max="14" width="5.00390625" style="0" customWidth="1"/>
  </cols>
  <sheetData>
    <row r="1" spans="1:14" ht="18" customHeight="1">
      <c r="A1" s="882" t="s">
        <v>86</v>
      </c>
      <c r="B1" s="882"/>
      <c r="C1" s="882"/>
      <c r="D1" s="882"/>
      <c r="E1" s="882"/>
      <c r="F1" s="882"/>
      <c r="G1" s="882"/>
      <c r="H1" s="882"/>
      <c r="I1" s="882"/>
      <c r="J1" s="882"/>
      <c r="K1" s="882"/>
      <c r="L1" s="882"/>
      <c r="M1" s="882"/>
      <c r="N1" s="882"/>
    </row>
    <row r="2" spans="1:14" s="2" customFormat="1" ht="15.75">
      <c r="A2" s="715" t="s">
        <v>476</v>
      </c>
      <c r="B2" s="715"/>
      <c r="C2" s="715"/>
      <c r="D2" s="715"/>
      <c r="E2" s="715"/>
      <c r="F2" s="715"/>
      <c r="G2" s="715"/>
      <c r="H2" s="715"/>
      <c r="I2" s="715"/>
      <c r="J2" s="715"/>
      <c r="K2" s="715"/>
      <c r="L2" s="715"/>
      <c r="M2" s="715"/>
      <c r="N2" s="715"/>
    </row>
    <row r="3" spans="1:14" s="2" customFormat="1" ht="27.75" customHeight="1">
      <c r="A3" s="716" t="s">
        <v>605</v>
      </c>
      <c r="B3" s="716"/>
      <c r="C3" s="716"/>
      <c r="D3" s="716"/>
      <c r="E3" s="716"/>
      <c r="F3" s="716"/>
      <c r="G3" s="716"/>
      <c r="H3" s="716"/>
      <c r="I3" s="716"/>
      <c r="J3" s="716"/>
      <c r="K3" s="716"/>
      <c r="L3" s="716"/>
      <c r="M3" s="716"/>
      <c r="N3" s="716"/>
    </row>
    <row r="4" spans="1:14" s="2" customFormat="1" ht="23.25" customHeight="1" thickBot="1">
      <c r="A4" s="750" t="s">
        <v>611</v>
      </c>
      <c r="B4" s="750"/>
      <c r="C4" s="750"/>
      <c r="D4" s="750"/>
      <c r="E4" s="750"/>
      <c r="F4" s="750"/>
      <c r="G4" s="750"/>
      <c r="H4" s="750"/>
      <c r="I4" s="750"/>
      <c r="J4" s="750"/>
      <c r="K4" s="750"/>
      <c r="L4" s="750"/>
      <c r="M4" s="750"/>
      <c r="N4" s="750"/>
    </row>
    <row r="5" spans="1:14" ht="18.75" customHeight="1">
      <c r="A5" s="745" t="s">
        <v>407</v>
      </c>
      <c r="B5" s="167" t="s">
        <v>405</v>
      </c>
      <c r="C5" s="747" t="s">
        <v>541</v>
      </c>
      <c r="D5" s="168">
        <v>2010</v>
      </c>
      <c r="E5" s="749">
        <v>2011</v>
      </c>
      <c r="F5" s="749"/>
      <c r="G5" s="749">
        <v>2012</v>
      </c>
      <c r="H5" s="749"/>
      <c r="I5" s="749">
        <v>2013</v>
      </c>
      <c r="J5" s="749"/>
      <c r="K5" s="749">
        <v>2014</v>
      </c>
      <c r="L5" s="749"/>
      <c r="M5" s="749">
        <v>2015</v>
      </c>
      <c r="N5" s="751"/>
    </row>
    <row r="6" spans="1:14" ht="12.75" customHeight="1">
      <c r="A6" s="746"/>
      <c r="B6" s="752" t="s">
        <v>540</v>
      </c>
      <c r="C6" s="748"/>
      <c r="D6" s="753" t="s">
        <v>542</v>
      </c>
      <c r="E6" s="753" t="s">
        <v>543</v>
      </c>
      <c r="F6" s="753" t="s">
        <v>542</v>
      </c>
      <c r="G6" s="753" t="s">
        <v>543</v>
      </c>
      <c r="H6" s="753" t="s">
        <v>542</v>
      </c>
      <c r="I6" s="753" t="s">
        <v>543</v>
      </c>
      <c r="J6" s="753" t="s">
        <v>542</v>
      </c>
      <c r="K6" s="754" t="s">
        <v>543</v>
      </c>
      <c r="L6" s="756" t="s">
        <v>542</v>
      </c>
      <c r="M6" s="754" t="s">
        <v>543</v>
      </c>
      <c r="N6" s="758" t="s">
        <v>542</v>
      </c>
    </row>
    <row r="7" spans="1:14" ht="12.75">
      <c r="A7" s="746"/>
      <c r="B7" s="752"/>
      <c r="C7" s="748"/>
      <c r="D7" s="753"/>
      <c r="E7" s="753"/>
      <c r="F7" s="753"/>
      <c r="G7" s="753"/>
      <c r="H7" s="753"/>
      <c r="I7" s="753"/>
      <c r="J7" s="753"/>
      <c r="K7" s="755"/>
      <c r="L7" s="757"/>
      <c r="M7" s="755"/>
      <c r="N7" s="759"/>
    </row>
    <row r="8" spans="1:14" s="177" customFormat="1" ht="50.25" customHeight="1">
      <c r="A8" s="169" t="s">
        <v>406</v>
      </c>
      <c r="B8" s="170" t="s">
        <v>195</v>
      </c>
      <c r="C8" s="171">
        <v>376470</v>
      </c>
      <c r="D8" s="172"/>
      <c r="E8" s="172"/>
      <c r="F8" s="173"/>
      <c r="G8" s="173"/>
      <c r="H8" s="172"/>
      <c r="I8" s="174"/>
      <c r="J8" s="174"/>
      <c r="K8" s="175"/>
      <c r="L8" s="175"/>
      <c r="M8" s="175"/>
      <c r="N8" s="176"/>
    </row>
    <row r="9" spans="1:14" s="177" customFormat="1" ht="31.5" customHeight="1">
      <c r="A9" s="169" t="s">
        <v>406</v>
      </c>
      <c r="B9" s="178" t="s">
        <v>193</v>
      </c>
      <c r="C9" s="171">
        <v>2352440</v>
      </c>
      <c r="D9" s="172"/>
      <c r="E9" s="173"/>
      <c r="F9" s="173"/>
      <c r="G9" s="173"/>
      <c r="H9" s="173"/>
      <c r="I9" s="179"/>
      <c r="J9" s="179"/>
      <c r="K9" s="179"/>
      <c r="L9" s="179"/>
      <c r="M9" s="179"/>
      <c r="N9" s="180"/>
    </row>
    <row r="10" spans="1:14" s="177" customFormat="1" ht="26.25" customHeight="1">
      <c r="A10" s="169" t="s">
        <v>406</v>
      </c>
      <c r="B10" s="178" t="s">
        <v>616</v>
      </c>
      <c r="C10" s="171">
        <v>400000</v>
      </c>
      <c r="D10" s="172"/>
      <c r="E10" s="173"/>
      <c r="F10" s="173"/>
      <c r="G10" s="173"/>
      <c r="H10" s="173"/>
      <c r="I10" s="179"/>
      <c r="J10" s="179"/>
      <c r="K10" s="179"/>
      <c r="L10" s="174"/>
      <c r="M10" s="175"/>
      <c r="N10" s="176"/>
    </row>
    <row r="11" spans="1:14" s="177" customFormat="1" ht="36" customHeight="1">
      <c r="A11" s="169" t="s">
        <v>406</v>
      </c>
      <c r="B11" s="178" t="s">
        <v>617</v>
      </c>
      <c r="C11" s="171">
        <v>250000</v>
      </c>
      <c r="D11" s="172"/>
      <c r="E11" s="173"/>
      <c r="F11" s="173"/>
      <c r="G11" s="172"/>
      <c r="H11" s="172"/>
      <c r="I11" s="174"/>
      <c r="J11" s="174"/>
      <c r="K11" s="175"/>
      <c r="L11" s="175"/>
      <c r="M11" s="175"/>
      <c r="N11" s="176"/>
    </row>
    <row r="12" spans="1:14" s="177" customFormat="1" ht="23.25" customHeight="1">
      <c r="A12" s="169" t="s">
        <v>406</v>
      </c>
      <c r="B12" s="178" t="s">
        <v>184</v>
      </c>
      <c r="C12" s="171">
        <v>367000</v>
      </c>
      <c r="D12" s="172"/>
      <c r="E12" s="173"/>
      <c r="F12" s="173"/>
      <c r="G12" s="173"/>
      <c r="H12" s="173"/>
      <c r="I12" s="174"/>
      <c r="J12" s="174"/>
      <c r="K12" s="175"/>
      <c r="L12" s="175"/>
      <c r="M12" s="175"/>
      <c r="N12" s="176"/>
    </row>
    <row r="13" spans="1:14" s="177" customFormat="1" ht="36.75" customHeight="1">
      <c r="A13" s="169" t="s">
        <v>406</v>
      </c>
      <c r="B13" s="178" t="s">
        <v>191</v>
      </c>
      <c r="C13" s="171">
        <v>400000</v>
      </c>
      <c r="D13" s="172"/>
      <c r="E13" s="173"/>
      <c r="F13" s="173"/>
      <c r="G13" s="173"/>
      <c r="H13" s="173"/>
      <c r="I13" s="179"/>
      <c r="J13" s="174"/>
      <c r="K13" s="174"/>
      <c r="L13" s="181"/>
      <c r="M13" s="175"/>
      <c r="N13" s="176"/>
    </row>
    <row r="14" spans="1:14" ht="51">
      <c r="A14" s="169" t="s">
        <v>419</v>
      </c>
      <c r="B14" s="170" t="s">
        <v>408</v>
      </c>
      <c r="C14" s="182">
        <v>1990000</v>
      </c>
      <c r="D14" s="183"/>
      <c r="E14" s="183"/>
      <c r="F14" s="183"/>
      <c r="G14" s="183"/>
      <c r="H14" s="183"/>
      <c r="I14" s="183"/>
      <c r="J14" s="183"/>
      <c r="K14" s="183"/>
      <c r="L14" s="184"/>
      <c r="M14" s="184"/>
      <c r="N14" s="185"/>
    </row>
    <row r="15" spans="1:14" ht="34.5" customHeight="1">
      <c r="A15" s="169" t="s">
        <v>419</v>
      </c>
      <c r="B15" s="170" t="s">
        <v>409</v>
      </c>
      <c r="C15" s="182">
        <v>2670000</v>
      </c>
      <c r="D15" s="183"/>
      <c r="E15" s="183"/>
      <c r="F15" s="183"/>
      <c r="G15" s="183"/>
      <c r="H15" s="183"/>
      <c r="I15" s="183"/>
      <c r="J15" s="183"/>
      <c r="K15" s="183"/>
      <c r="L15" s="183"/>
      <c r="M15" s="183"/>
      <c r="N15" s="185"/>
    </row>
    <row r="16" spans="1:14" ht="25.5">
      <c r="A16" s="169" t="s">
        <v>419</v>
      </c>
      <c r="B16" s="170" t="s">
        <v>410</v>
      </c>
      <c r="C16" s="182">
        <v>1193000</v>
      </c>
      <c r="D16" s="183"/>
      <c r="E16" s="183"/>
      <c r="F16" s="183"/>
      <c r="G16" s="183"/>
      <c r="H16" s="183"/>
      <c r="I16" s="183"/>
      <c r="J16" s="183"/>
      <c r="K16" s="183"/>
      <c r="L16" s="183"/>
      <c r="M16" s="183"/>
      <c r="N16" s="186"/>
    </row>
    <row r="17" spans="1:14" ht="38.25">
      <c r="A17" s="169" t="s">
        <v>433</v>
      </c>
      <c r="B17" s="178" t="s">
        <v>422</v>
      </c>
      <c r="C17" s="182">
        <f>24890033.15/4.3</f>
        <v>5788379.802325581</v>
      </c>
      <c r="D17" s="173"/>
      <c r="E17" s="173"/>
      <c r="F17" s="173"/>
      <c r="G17" s="173"/>
      <c r="H17" s="173"/>
      <c r="I17" s="173"/>
      <c r="J17" s="173"/>
      <c r="K17" s="173"/>
      <c r="L17" s="173"/>
      <c r="M17" s="175"/>
      <c r="N17" s="176"/>
    </row>
    <row r="18" spans="1:14" ht="63.75">
      <c r="A18" s="169" t="s">
        <v>433</v>
      </c>
      <c r="B18" s="178" t="s">
        <v>423</v>
      </c>
      <c r="C18" s="182">
        <f>1386320/4.3</f>
        <v>322400</v>
      </c>
      <c r="D18" s="172"/>
      <c r="E18" s="173"/>
      <c r="F18" s="173"/>
      <c r="G18" s="173"/>
      <c r="H18" s="173"/>
      <c r="I18" s="174"/>
      <c r="J18" s="174"/>
      <c r="K18" s="175"/>
      <c r="L18" s="175"/>
      <c r="M18" s="175"/>
      <c r="N18" s="176"/>
    </row>
    <row r="19" spans="1:14" ht="25.5">
      <c r="A19" s="169" t="s">
        <v>443</v>
      </c>
      <c r="B19" s="170" t="s">
        <v>434</v>
      </c>
      <c r="C19" s="187">
        <v>90000</v>
      </c>
      <c r="D19" s="188"/>
      <c r="E19" s="189"/>
      <c r="F19" s="189"/>
      <c r="G19" s="189"/>
      <c r="H19" s="189"/>
      <c r="I19" s="189"/>
      <c r="J19" s="189"/>
      <c r="K19" s="188"/>
      <c r="L19" s="188"/>
      <c r="M19" s="188"/>
      <c r="N19" s="190"/>
    </row>
    <row r="20" spans="1:14" ht="38.25">
      <c r="A20" s="169" t="s">
        <v>443</v>
      </c>
      <c r="B20" s="170" t="s">
        <v>436</v>
      </c>
      <c r="C20" s="187">
        <v>4000000</v>
      </c>
      <c r="D20" s="188"/>
      <c r="E20" s="189"/>
      <c r="F20" s="189"/>
      <c r="G20" s="189"/>
      <c r="H20" s="189"/>
      <c r="I20" s="189"/>
      <c r="J20" s="189"/>
      <c r="K20" s="189"/>
      <c r="L20" s="189"/>
      <c r="M20" s="189"/>
      <c r="N20" s="191"/>
    </row>
    <row r="21" spans="1:14" ht="38.25">
      <c r="A21" s="169" t="s">
        <v>443</v>
      </c>
      <c r="B21" s="192" t="s">
        <v>440</v>
      </c>
      <c r="C21" s="187">
        <v>1100000</v>
      </c>
      <c r="D21" s="188"/>
      <c r="E21" s="189"/>
      <c r="F21" s="189"/>
      <c r="G21" s="189"/>
      <c r="H21" s="189"/>
      <c r="I21" s="189"/>
      <c r="J21" s="189"/>
      <c r="K21" s="189"/>
      <c r="L21" s="189"/>
      <c r="M21" s="189"/>
      <c r="N21" s="191"/>
    </row>
    <row r="22" spans="1:14" ht="51">
      <c r="A22" s="169" t="s">
        <v>443</v>
      </c>
      <c r="B22" s="193" t="s">
        <v>477</v>
      </c>
      <c r="C22" s="182">
        <v>5500000</v>
      </c>
      <c r="D22" s="194"/>
      <c r="E22" s="195"/>
      <c r="F22" s="195"/>
      <c r="G22" s="195"/>
      <c r="H22" s="196"/>
      <c r="I22" s="173"/>
      <c r="J22" s="173"/>
      <c r="K22" s="196"/>
      <c r="L22" s="196"/>
      <c r="M22" s="196"/>
      <c r="N22" s="197"/>
    </row>
    <row r="23" spans="1:14" ht="38.25">
      <c r="A23" s="169" t="s">
        <v>466</v>
      </c>
      <c r="B23" s="193" t="s">
        <v>444</v>
      </c>
      <c r="C23" s="182">
        <v>1200000</v>
      </c>
      <c r="D23" s="198"/>
      <c r="E23" s="198"/>
      <c r="F23" s="198"/>
      <c r="G23" s="198"/>
      <c r="H23" s="199"/>
      <c r="I23" s="200"/>
      <c r="J23" s="200"/>
      <c r="K23" s="201"/>
      <c r="L23" s="201"/>
      <c r="M23" s="201"/>
      <c r="N23" s="202"/>
    </row>
    <row r="24" spans="1:14" ht="25.5">
      <c r="A24" s="169" t="s">
        <v>466</v>
      </c>
      <c r="B24" s="203" t="s">
        <v>450</v>
      </c>
      <c r="C24" s="9">
        <v>430000</v>
      </c>
      <c r="D24" s="204"/>
      <c r="E24" s="198"/>
      <c r="F24" s="198"/>
      <c r="G24" s="198"/>
      <c r="H24" s="198"/>
      <c r="I24" s="199"/>
      <c r="J24" s="199"/>
      <c r="K24" s="199"/>
      <c r="L24" s="199"/>
      <c r="M24" s="199"/>
      <c r="N24" s="205"/>
    </row>
    <row r="25" spans="1:14" ht="25.5">
      <c r="A25" s="169" t="s">
        <v>466</v>
      </c>
      <c r="B25" s="206" t="s">
        <v>454</v>
      </c>
      <c r="C25" s="9">
        <v>100000</v>
      </c>
      <c r="D25" s="204"/>
      <c r="E25" s="198"/>
      <c r="F25" s="198"/>
      <c r="G25" s="198"/>
      <c r="H25" s="198"/>
      <c r="I25" s="200"/>
      <c r="J25" s="200"/>
      <c r="K25" s="201"/>
      <c r="L25" s="201"/>
      <c r="M25" s="201"/>
      <c r="N25" s="202"/>
    </row>
    <row r="26" spans="1:14" ht="15.75">
      <c r="A26" s="169" t="s">
        <v>466</v>
      </c>
      <c r="B26" s="206" t="s">
        <v>455</v>
      </c>
      <c r="C26" s="9">
        <v>300000</v>
      </c>
      <c r="D26" s="204"/>
      <c r="E26" s="198"/>
      <c r="F26" s="198"/>
      <c r="G26" s="198"/>
      <c r="H26" s="198"/>
      <c r="I26" s="200"/>
      <c r="J26" s="200"/>
      <c r="K26" s="201"/>
      <c r="L26" s="201"/>
      <c r="M26" s="201"/>
      <c r="N26" s="202"/>
    </row>
    <row r="27" spans="1:14" ht="15.75">
      <c r="A27" s="169" t="s">
        <v>466</v>
      </c>
      <c r="B27" s="206" t="s">
        <v>456</v>
      </c>
      <c r="C27" s="9">
        <v>400000</v>
      </c>
      <c r="D27" s="204"/>
      <c r="E27" s="198"/>
      <c r="F27" s="198"/>
      <c r="G27" s="198"/>
      <c r="H27" s="198"/>
      <c r="I27" s="199"/>
      <c r="J27" s="199"/>
      <c r="K27" s="199"/>
      <c r="L27" s="199"/>
      <c r="M27" s="201"/>
      <c r="N27" s="202"/>
    </row>
    <row r="28" spans="1:14" ht="114.75">
      <c r="A28" s="169" t="s">
        <v>466</v>
      </c>
      <c r="B28" s="206" t="s">
        <v>457</v>
      </c>
      <c r="C28" s="9">
        <v>1300000</v>
      </c>
      <c r="D28" s="204"/>
      <c r="E28" s="198"/>
      <c r="F28" s="198"/>
      <c r="G28" s="198"/>
      <c r="H28" s="198"/>
      <c r="I28" s="199"/>
      <c r="J28" s="199"/>
      <c r="K28" s="199"/>
      <c r="L28" s="199"/>
      <c r="M28" s="199"/>
      <c r="N28" s="205"/>
    </row>
    <row r="29" spans="1:14" ht="38.25">
      <c r="A29" s="169" t="s">
        <v>466</v>
      </c>
      <c r="B29" s="207" t="s">
        <v>458</v>
      </c>
      <c r="C29" s="9">
        <v>250000</v>
      </c>
      <c r="D29" s="204"/>
      <c r="E29" s="198"/>
      <c r="F29" s="198"/>
      <c r="G29" s="198"/>
      <c r="H29" s="198"/>
      <c r="I29" s="199"/>
      <c r="J29" s="199"/>
      <c r="K29" s="201"/>
      <c r="L29" s="201"/>
      <c r="M29" s="201"/>
      <c r="N29" s="202"/>
    </row>
    <row r="30" spans="1:14" s="213" customFormat="1" ht="33" customHeight="1" thickBot="1">
      <c r="A30" s="208"/>
      <c r="B30" s="209" t="s">
        <v>608</v>
      </c>
      <c r="C30" s="210">
        <f>SUM(C8:C29)</f>
        <v>30779689.80232558</v>
      </c>
      <c r="D30" s="211"/>
      <c r="E30" s="211"/>
      <c r="F30" s="211"/>
      <c r="G30" s="211"/>
      <c r="H30" s="211"/>
      <c r="I30" s="211"/>
      <c r="J30" s="211"/>
      <c r="K30" s="211"/>
      <c r="L30" s="211"/>
      <c r="M30" s="211"/>
      <c r="N30" s="212"/>
    </row>
    <row r="31" ht="13.5" hidden="1" thickBot="1">
      <c r="B31" s="214"/>
    </row>
    <row r="32" ht="13.5" hidden="1" thickBot="1">
      <c r="B32" s="214"/>
    </row>
    <row r="33" spans="1:14" s="217" customFormat="1" ht="31.5" customHeight="1">
      <c r="A33" s="760" t="s">
        <v>407</v>
      </c>
      <c r="B33" s="215" t="s">
        <v>600</v>
      </c>
      <c r="C33" s="762" t="s">
        <v>541</v>
      </c>
      <c r="D33" s="216">
        <v>2010</v>
      </c>
      <c r="E33" s="764">
        <v>2011</v>
      </c>
      <c r="F33" s="764"/>
      <c r="G33" s="764">
        <v>2012</v>
      </c>
      <c r="H33" s="764"/>
      <c r="I33" s="764">
        <v>2013</v>
      </c>
      <c r="J33" s="764"/>
      <c r="K33" s="764">
        <v>2014</v>
      </c>
      <c r="L33" s="764"/>
      <c r="M33" s="764">
        <v>2015</v>
      </c>
      <c r="N33" s="765"/>
    </row>
    <row r="34" spans="1:14" s="217" customFormat="1" ht="38.25">
      <c r="A34" s="761"/>
      <c r="B34" s="31" t="s">
        <v>540</v>
      </c>
      <c r="C34" s="763"/>
      <c r="D34" s="31" t="s">
        <v>542</v>
      </c>
      <c r="E34" s="31" t="s">
        <v>543</v>
      </c>
      <c r="F34" s="31" t="s">
        <v>542</v>
      </c>
      <c r="G34" s="31" t="s">
        <v>543</v>
      </c>
      <c r="H34" s="31" t="s">
        <v>542</v>
      </c>
      <c r="I34" s="31" t="s">
        <v>543</v>
      </c>
      <c r="J34" s="31" t="s">
        <v>542</v>
      </c>
      <c r="K34" s="31" t="s">
        <v>543</v>
      </c>
      <c r="L34" s="31" t="s">
        <v>542</v>
      </c>
      <c r="M34" s="31" t="s">
        <v>543</v>
      </c>
      <c r="N34" s="218" t="s">
        <v>542</v>
      </c>
    </row>
    <row r="35" spans="1:14" s="177" customFormat="1" ht="27.75" customHeight="1">
      <c r="A35" s="219" t="s">
        <v>406</v>
      </c>
      <c r="B35" s="220" t="s">
        <v>614</v>
      </c>
      <c r="C35" s="221">
        <v>1300000</v>
      </c>
      <c r="D35" s="172"/>
      <c r="E35" s="173"/>
      <c r="F35" s="173"/>
      <c r="G35" s="173"/>
      <c r="H35" s="174"/>
      <c r="I35" s="174"/>
      <c r="J35" s="174"/>
      <c r="K35" s="175"/>
      <c r="L35" s="175"/>
      <c r="M35" s="175"/>
      <c r="N35" s="176"/>
    </row>
    <row r="36" spans="1:14" s="177" customFormat="1" ht="54" customHeight="1">
      <c r="A36" s="219" t="s">
        <v>406</v>
      </c>
      <c r="B36" s="220" t="s">
        <v>192</v>
      </c>
      <c r="C36" s="221">
        <v>88235</v>
      </c>
      <c r="D36" s="172"/>
      <c r="E36" s="173"/>
      <c r="F36" s="173"/>
      <c r="G36" s="173"/>
      <c r="H36" s="173"/>
      <c r="I36" s="179"/>
      <c r="J36" s="179"/>
      <c r="K36" s="174"/>
      <c r="L36" s="174"/>
      <c r="M36" s="174"/>
      <c r="N36" s="222"/>
    </row>
    <row r="37" spans="1:14" s="177" customFormat="1" ht="54" customHeight="1">
      <c r="A37" s="219" t="s">
        <v>406</v>
      </c>
      <c r="B37" s="220" t="s">
        <v>200</v>
      </c>
      <c r="C37" s="221">
        <v>400000</v>
      </c>
      <c r="D37" s="172"/>
      <c r="E37" s="173"/>
      <c r="F37" s="173"/>
      <c r="G37" s="173"/>
      <c r="H37" s="173"/>
      <c r="I37" s="179"/>
      <c r="J37" s="179"/>
      <c r="K37" s="179"/>
      <c r="L37" s="223"/>
      <c r="M37" s="175"/>
      <c r="N37" s="176"/>
    </row>
    <row r="38" spans="1:14" s="177" customFormat="1" ht="19.5" customHeight="1">
      <c r="A38" s="219" t="s">
        <v>406</v>
      </c>
      <c r="B38" s="220" t="s">
        <v>185</v>
      </c>
      <c r="C38" s="221">
        <v>100000</v>
      </c>
      <c r="D38" s="172"/>
      <c r="E38" s="173"/>
      <c r="F38" s="173"/>
      <c r="G38" s="173"/>
      <c r="H38" s="173"/>
      <c r="I38" s="179"/>
      <c r="J38" s="179"/>
      <c r="K38" s="174"/>
      <c r="L38" s="181"/>
      <c r="M38" s="175"/>
      <c r="N38" s="176"/>
    </row>
    <row r="39" spans="1:14" s="177" customFormat="1" ht="30.75" customHeight="1">
      <c r="A39" s="219" t="s">
        <v>406</v>
      </c>
      <c r="B39" s="220" t="s">
        <v>186</v>
      </c>
      <c r="C39" s="221">
        <v>300000</v>
      </c>
      <c r="D39" s="172"/>
      <c r="E39" s="173"/>
      <c r="F39" s="173"/>
      <c r="G39" s="173"/>
      <c r="H39" s="173"/>
      <c r="I39" s="179"/>
      <c r="J39" s="179"/>
      <c r="K39" s="179"/>
      <c r="L39" s="181"/>
      <c r="M39" s="175"/>
      <c r="N39" s="176"/>
    </row>
    <row r="40" spans="1:14" s="177" customFormat="1" ht="18.75" customHeight="1">
      <c r="A40" s="219" t="s">
        <v>406</v>
      </c>
      <c r="B40" s="220" t="s">
        <v>190</v>
      </c>
      <c r="C40" s="221">
        <v>250000</v>
      </c>
      <c r="D40" s="172"/>
      <c r="E40" s="173"/>
      <c r="F40" s="173"/>
      <c r="G40" s="173"/>
      <c r="H40" s="173"/>
      <c r="I40" s="179"/>
      <c r="J40" s="179"/>
      <c r="K40" s="179"/>
      <c r="L40" s="223"/>
      <c r="M40" s="175"/>
      <c r="N40" s="176"/>
    </row>
    <row r="41" spans="1:14" s="177" customFormat="1" ht="23.25" customHeight="1">
      <c r="A41" s="219" t="s">
        <v>406</v>
      </c>
      <c r="B41" s="220" t="s">
        <v>187</v>
      </c>
      <c r="C41" s="221">
        <v>1000000</v>
      </c>
      <c r="D41" s="172"/>
      <c r="E41" s="173"/>
      <c r="F41" s="173"/>
      <c r="G41" s="173"/>
      <c r="H41" s="173"/>
      <c r="I41" s="179"/>
      <c r="J41" s="179"/>
      <c r="K41" s="174"/>
      <c r="L41" s="181"/>
      <c r="M41" s="175"/>
      <c r="N41" s="176"/>
    </row>
    <row r="42" spans="1:15" ht="27.75" customHeight="1">
      <c r="A42" s="219" t="s">
        <v>406</v>
      </c>
      <c r="B42" s="220" t="s">
        <v>615</v>
      </c>
      <c r="C42" s="221">
        <v>108550</v>
      </c>
      <c r="D42" s="194"/>
      <c r="E42" s="224"/>
      <c r="F42" s="224"/>
      <c r="G42" s="224"/>
      <c r="H42" s="173"/>
      <c r="I42" s="173"/>
      <c r="J42" s="173"/>
      <c r="K42" s="172"/>
      <c r="L42" s="172"/>
      <c r="M42" s="172"/>
      <c r="N42" s="225"/>
      <c r="O42" s="13"/>
    </row>
    <row r="43" spans="1:14" ht="43.5" customHeight="1">
      <c r="A43" s="226" t="s">
        <v>406</v>
      </c>
      <c r="B43" s="227" t="s">
        <v>189</v>
      </c>
      <c r="C43" s="228">
        <v>125000</v>
      </c>
      <c r="D43" s="229"/>
      <c r="E43" s="229"/>
      <c r="F43" s="229"/>
      <c r="G43" s="229"/>
      <c r="H43" s="229"/>
      <c r="I43" s="229"/>
      <c r="J43" s="230"/>
      <c r="K43" s="230"/>
      <c r="L43" s="231"/>
      <c r="M43" s="231"/>
      <c r="N43" s="232"/>
    </row>
    <row r="44" spans="1:14" ht="18.75" customHeight="1">
      <c r="A44" s="226" t="s">
        <v>406</v>
      </c>
      <c r="B44" s="227" t="s">
        <v>199</v>
      </c>
      <c r="C44" s="228">
        <v>150000</v>
      </c>
      <c r="D44" s="230"/>
      <c r="E44" s="230"/>
      <c r="F44" s="229"/>
      <c r="G44" s="229"/>
      <c r="H44" s="233"/>
      <c r="I44" s="230"/>
      <c r="J44" s="229"/>
      <c r="K44" s="230"/>
      <c r="L44" s="231"/>
      <c r="M44" s="231"/>
      <c r="N44" s="232"/>
    </row>
    <row r="45" spans="1:14" ht="20.25" customHeight="1">
      <c r="A45" s="219" t="s">
        <v>419</v>
      </c>
      <c r="B45" s="234" t="s">
        <v>411</v>
      </c>
      <c r="C45" s="235">
        <v>42000</v>
      </c>
      <c r="D45" s="183"/>
      <c r="E45" s="183"/>
      <c r="F45" s="183"/>
      <c r="G45" s="183"/>
      <c r="H45" s="183"/>
      <c r="I45" s="183"/>
      <c r="J45" s="183"/>
      <c r="K45" s="183"/>
      <c r="L45" s="183"/>
      <c r="M45" s="183"/>
      <c r="N45" s="186"/>
    </row>
    <row r="46" spans="1:14" ht="18.75" customHeight="1">
      <c r="A46" s="219" t="s">
        <v>419</v>
      </c>
      <c r="B46" s="236" t="s">
        <v>412</v>
      </c>
      <c r="C46" s="235">
        <v>600000</v>
      </c>
      <c r="D46" s="184"/>
      <c r="E46" s="183"/>
      <c r="F46" s="183"/>
      <c r="G46" s="183"/>
      <c r="H46" s="183"/>
      <c r="I46" s="183"/>
      <c r="J46" s="184"/>
      <c r="K46" s="184"/>
      <c r="L46" s="184"/>
      <c r="M46" s="184"/>
      <c r="N46" s="186"/>
    </row>
    <row r="47" spans="1:14" ht="38.25">
      <c r="A47" s="219" t="s">
        <v>419</v>
      </c>
      <c r="B47" s="237" t="s">
        <v>415</v>
      </c>
      <c r="C47" s="235">
        <v>540000</v>
      </c>
      <c r="D47" s="238"/>
      <c r="E47" s="238"/>
      <c r="F47" s="239"/>
      <c r="G47" s="240"/>
      <c r="H47" s="238"/>
      <c r="I47" s="238"/>
      <c r="J47" s="238"/>
      <c r="K47" s="238"/>
      <c r="L47" s="238"/>
      <c r="M47" s="238"/>
      <c r="N47" s="241"/>
    </row>
    <row r="48" spans="1:14" ht="76.5">
      <c r="A48" s="219" t="s">
        <v>419</v>
      </c>
      <c r="B48" s="236" t="s">
        <v>478</v>
      </c>
      <c r="C48" s="242">
        <v>600000</v>
      </c>
      <c r="D48" s="238"/>
      <c r="E48" s="243"/>
      <c r="F48" s="239"/>
      <c r="G48" s="238"/>
      <c r="H48" s="238"/>
      <c r="I48" s="238"/>
      <c r="J48" s="238"/>
      <c r="K48" s="238"/>
      <c r="L48" s="238"/>
      <c r="M48" s="238"/>
      <c r="N48" s="244"/>
    </row>
    <row r="49" spans="1:14" ht="51">
      <c r="A49" s="219" t="s">
        <v>419</v>
      </c>
      <c r="B49" s="236" t="s">
        <v>416</v>
      </c>
      <c r="C49" s="242">
        <v>260000</v>
      </c>
      <c r="D49" s="238"/>
      <c r="E49" s="238"/>
      <c r="F49" s="239"/>
      <c r="G49" s="238"/>
      <c r="H49" s="238"/>
      <c r="I49" s="238"/>
      <c r="J49" s="238"/>
      <c r="K49" s="238"/>
      <c r="L49" s="238"/>
      <c r="M49" s="238"/>
      <c r="N49" s="244"/>
    </row>
    <row r="50" spans="1:14" ht="38.25">
      <c r="A50" s="219" t="s">
        <v>419</v>
      </c>
      <c r="B50" s="236" t="s">
        <v>417</v>
      </c>
      <c r="C50" s="242">
        <v>80000</v>
      </c>
      <c r="D50" s="238"/>
      <c r="E50" s="238"/>
      <c r="F50" s="239"/>
      <c r="G50" s="238"/>
      <c r="H50" s="238"/>
      <c r="I50" s="238"/>
      <c r="J50" s="238"/>
      <c r="K50" s="238"/>
      <c r="L50" s="238"/>
      <c r="M50" s="238"/>
      <c r="N50" s="244"/>
    </row>
    <row r="51" spans="1:14" ht="51">
      <c r="A51" s="219" t="s">
        <v>419</v>
      </c>
      <c r="B51" s="236" t="s">
        <v>418</v>
      </c>
      <c r="C51" s="242">
        <v>270000</v>
      </c>
      <c r="D51" s="238"/>
      <c r="E51" s="238"/>
      <c r="F51" s="239"/>
      <c r="G51" s="238"/>
      <c r="H51" s="238"/>
      <c r="I51" s="238"/>
      <c r="J51" s="238"/>
      <c r="K51" s="238"/>
      <c r="L51" s="238"/>
      <c r="M51" s="238"/>
      <c r="N51" s="244"/>
    </row>
    <row r="52" spans="1:14" s="252" customFormat="1" ht="12.75" customHeight="1" hidden="1">
      <c r="A52" s="245"/>
      <c r="B52" s="246" t="s">
        <v>413</v>
      </c>
      <c r="C52" s="247">
        <f>SUM(D52:N52)*1000000</f>
        <v>0</v>
      </c>
      <c r="D52" s="248"/>
      <c r="E52" s="248"/>
      <c r="F52" s="248"/>
      <c r="G52" s="248"/>
      <c r="H52" s="249"/>
      <c r="I52" s="250"/>
      <c r="J52" s="250"/>
      <c r="K52" s="250"/>
      <c r="L52" s="250"/>
      <c r="M52" s="250"/>
      <c r="N52" s="251"/>
    </row>
    <row r="53" spans="1:14" s="252" customFormat="1" ht="12.75" customHeight="1" hidden="1">
      <c r="A53" s="245"/>
      <c r="B53" s="253"/>
      <c r="C53" s="254"/>
      <c r="D53" s="255"/>
      <c r="E53" s="255"/>
      <c r="F53" s="255"/>
      <c r="G53" s="255"/>
      <c r="H53" s="255"/>
      <c r="I53" s="255"/>
      <c r="J53" s="255"/>
      <c r="K53" s="255"/>
      <c r="L53" s="255"/>
      <c r="M53" s="255"/>
      <c r="N53" s="256"/>
    </row>
    <row r="54" spans="1:14" ht="21" customHeight="1">
      <c r="A54" s="219" t="s">
        <v>433</v>
      </c>
      <c r="B54" s="220" t="s">
        <v>424</v>
      </c>
      <c r="C54" s="235">
        <f>2000000/4.3</f>
        <v>465116.27906976745</v>
      </c>
      <c r="D54" s="172"/>
      <c r="E54" s="172"/>
      <c r="F54" s="173"/>
      <c r="G54" s="173"/>
      <c r="H54" s="173"/>
      <c r="I54" s="173"/>
      <c r="J54" s="173"/>
      <c r="K54" s="173"/>
      <c r="L54" s="173"/>
      <c r="M54" s="173"/>
      <c r="N54" s="257"/>
    </row>
    <row r="55" spans="1:14" ht="51">
      <c r="A55" s="219" t="s">
        <v>433</v>
      </c>
      <c r="B55" s="220" t="s">
        <v>425</v>
      </c>
      <c r="C55" s="235">
        <f>4300000/4.3</f>
        <v>1000000</v>
      </c>
      <c r="D55" s="172"/>
      <c r="E55" s="172"/>
      <c r="F55" s="173"/>
      <c r="G55" s="173"/>
      <c r="H55" s="173"/>
      <c r="I55" s="173"/>
      <c r="J55" s="173"/>
      <c r="K55" s="173"/>
      <c r="L55" s="173"/>
      <c r="M55" s="173"/>
      <c r="N55" s="257"/>
    </row>
    <row r="56" spans="1:14" ht="38.25">
      <c r="A56" s="219" t="s">
        <v>433</v>
      </c>
      <c r="B56" s="220" t="s">
        <v>426</v>
      </c>
      <c r="C56" s="235">
        <v>2000000</v>
      </c>
      <c r="D56" s="172"/>
      <c r="E56" s="172"/>
      <c r="F56" s="173"/>
      <c r="G56" s="173"/>
      <c r="H56" s="173"/>
      <c r="I56" s="173"/>
      <c r="J56" s="173"/>
      <c r="K56" s="173"/>
      <c r="L56" s="173"/>
      <c r="M56" s="173"/>
      <c r="N56" s="257"/>
    </row>
    <row r="57" spans="1:14" ht="51">
      <c r="A57" s="219" t="s">
        <v>433</v>
      </c>
      <c r="B57" s="220" t="s">
        <v>427</v>
      </c>
      <c r="C57" s="235">
        <v>900000</v>
      </c>
      <c r="D57" s="172"/>
      <c r="E57" s="172"/>
      <c r="F57" s="173"/>
      <c r="G57" s="173"/>
      <c r="H57" s="173"/>
      <c r="I57" s="173"/>
      <c r="J57" s="173"/>
      <c r="K57" s="173"/>
      <c r="L57" s="173"/>
      <c r="M57" s="173"/>
      <c r="N57" s="257"/>
    </row>
    <row r="58" spans="1:14" ht="25.5">
      <c r="A58" s="219" t="s">
        <v>433</v>
      </c>
      <c r="B58" s="220" t="s">
        <v>428</v>
      </c>
      <c r="C58" s="235">
        <v>600000</v>
      </c>
      <c r="D58" s="172"/>
      <c r="E58" s="172"/>
      <c r="F58" s="173"/>
      <c r="G58" s="173"/>
      <c r="H58" s="173"/>
      <c r="I58" s="173"/>
      <c r="J58" s="173"/>
      <c r="K58" s="173"/>
      <c r="L58" s="173"/>
      <c r="M58" s="173"/>
      <c r="N58" s="257"/>
    </row>
    <row r="59" spans="1:14" ht="25.5">
      <c r="A59" s="219" t="s">
        <v>433</v>
      </c>
      <c r="B59" s="220" t="s">
        <v>429</v>
      </c>
      <c r="C59" s="235">
        <v>600000</v>
      </c>
      <c r="D59" s="172"/>
      <c r="E59" s="172"/>
      <c r="F59" s="173"/>
      <c r="G59" s="173"/>
      <c r="H59" s="173"/>
      <c r="I59" s="173"/>
      <c r="J59" s="173"/>
      <c r="K59" s="173"/>
      <c r="L59" s="173"/>
      <c r="M59" s="173"/>
      <c r="N59" s="257"/>
    </row>
    <row r="60" spans="1:14" ht="25.5">
      <c r="A60" s="258" t="s">
        <v>433</v>
      </c>
      <c r="B60" s="227" t="s">
        <v>430</v>
      </c>
      <c r="C60" s="228">
        <f>430000/4.3</f>
        <v>100000</v>
      </c>
      <c r="D60" s="230"/>
      <c r="E60" s="229"/>
      <c r="F60" s="229"/>
      <c r="G60" s="230"/>
      <c r="H60" s="230"/>
      <c r="I60" s="230"/>
      <c r="J60" s="230"/>
      <c r="K60" s="230"/>
      <c r="L60" s="230"/>
      <c r="M60" s="230"/>
      <c r="N60" s="259"/>
    </row>
    <row r="61" spans="1:14" ht="38.25">
      <c r="A61" s="258" t="s">
        <v>433</v>
      </c>
      <c r="B61" s="227" t="s">
        <v>431</v>
      </c>
      <c r="C61" s="228">
        <f>144320/4.3</f>
        <v>33562.79069767442</v>
      </c>
      <c r="D61" s="230"/>
      <c r="E61" s="230"/>
      <c r="F61" s="173"/>
      <c r="G61" s="173"/>
      <c r="H61" s="173"/>
      <c r="I61" s="173"/>
      <c r="J61" s="173"/>
      <c r="K61" s="173"/>
      <c r="L61" s="173"/>
      <c r="M61" s="173"/>
      <c r="N61" s="257"/>
    </row>
    <row r="62" spans="1:14" ht="63.75">
      <c r="A62" s="219" t="s">
        <v>443</v>
      </c>
      <c r="B62" s="236" t="s">
        <v>435</v>
      </c>
      <c r="C62" s="228">
        <v>900000</v>
      </c>
      <c r="D62" s="188"/>
      <c r="E62" s="260"/>
      <c r="F62" s="260"/>
      <c r="G62" s="260"/>
      <c r="H62" s="260"/>
      <c r="I62" s="260"/>
      <c r="J62" s="260"/>
      <c r="K62" s="189"/>
      <c r="L62" s="189"/>
      <c r="M62" s="189"/>
      <c r="N62" s="191"/>
    </row>
    <row r="63" spans="1:14" ht="38.25">
      <c r="A63" s="219" t="s">
        <v>443</v>
      </c>
      <c r="B63" s="236" t="s">
        <v>437</v>
      </c>
      <c r="C63" s="261">
        <v>170000</v>
      </c>
      <c r="D63" s="262"/>
      <c r="E63" s="263"/>
      <c r="F63" s="263"/>
      <c r="G63" s="263"/>
      <c r="H63" s="264"/>
      <c r="I63" s="264"/>
      <c r="J63" s="264"/>
      <c r="K63" s="264"/>
      <c r="L63" s="264"/>
      <c r="M63" s="264"/>
      <c r="N63" s="265"/>
    </row>
    <row r="64" spans="1:14" ht="25.5">
      <c r="A64" s="219" t="s">
        <v>443</v>
      </c>
      <c r="B64" s="236" t="s">
        <v>438</v>
      </c>
      <c r="C64" s="221">
        <v>600000</v>
      </c>
      <c r="D64" s="172"/>
      <c r="E64" s="173"/>
      <c r="F64" s="173"/>
      <c r="G64" s="173"/>
      <c r="H64" s="173"/>
      <c r="I64" s="266"/>
      <c r="J64" s="266"/>
      <c r="K64" s="175"/>
      <c r="L64" s="175"/>
      <c r="M64" s="175"/>
      <c r="N64" s="176"/>
    </row>
    <row r="65" spans="1:14" ht="25.5">
      <c r="A65" s="219" t="s">
        <v>443</v>
      </c>
      <c r="B65" s="236" t="s">
        <v>429</v>
      </c>
      <c r="C65" s="221">
        <v>600000</v>
      </c>
      <c r="D65" s="172"/>
      <c r="E65" s="173"/>
      <c r="F65" s="173"/>
      <c r="G65" s="173"/>
      <c r="H65" s="173"/>
      <c r="I65" s="266"/>
      <c r="J65" s="266"/>
      <c r="K65" s="267"/>
      <c r="L65" s="267"/>
      <c r="M65" s="267"/>
      <c r="N65" s="268"/>
    </row>
    <row r="66" spans="1:14" ht="12.75">
      <c r="A66" s="219" t="s">
        <v>443</v>
      </c>
      <c r="B66" s="220" t="s">
        <v>439</v>
      </c>
      <c r="C66" s="235">
        <v>240000</v>
      </c>
      <c r="D66" s="194"/>
      <c r="E66" s="195"/>
      <c r="F66" s="195"/>
      <c r="G66" s="195"/>
      <c r="H66" s="173"/>
      <c r="I66" s="173"/>
      <c r="J66" s="173"/>
      <c r="K66" s="269"/>
      <c r="L66" s="269"/>
      <c r="M66" s="269"/>
      <c r="N66" s="270"/>
    </row>
    <row r="67" spans="1:14" ht="25.5">
      <c r="A67" s="258" t="s">
        <v>443</v>
      </c>
      <c r="B67" s="271" t="s">
        <v>442</v>
      </c>
      <c r="C67" s="272">
        <v>950000</v>
      </c>
      <c r="D67" s="273"/>
      <c r="E67" s="274"/>
      <c r="F67" s="229"/>
      <c r="G67" s="229"/>
      <c r="H67" s="229"/>
      <c r="I67" s="229"/>
      <c r="J67" s="229"/>
      <c r="K67" s="274"/>
      <c r="L67" s="275"/>
      <c r="M67" s="275"/>
      <c r="N67" s="276"/>
    </row>
    <row r="68" spans="1:14" ht="25.5">
      <c r="A68" s="219" t="s">
        <v>466</v>
      </c>
      <c r="B68" s="271" t="s">
        <v>445</v>
      </c>
      <c r="C68" s="235">
        <v>1000000</v>
      </c>
      <c r="D68" s="204"/>
      <c r="E68" s="198"/>
      <c r="F68" s="198"/>
      <c r="G68" s="198"/>
      <c r="H68" s="199"/>
      <c r="I68" s="199"/>
      <c r="J68" s="199"/>
      <c r="K68" s="199"/>
      <c r="L68" s="199"/>
      <c r="M68" s="199"/>
      <c r="N68" s="205"/>
    </row>
    <row r="69" spans="1:14" ht="15.75">
      <c r="A69" s="219" t="s">
        <v>466</v>
      </c>
      <c r="B69" s="277" t="s">
        <v>446</v>
      </c>
      <c r="C69" s="38">
        <v>20000</v>
      </c>
      <c r="D69" s="198"/>
      <c r="E69" s="198"/>
      <c r="F69" s="198"/>
      <c r="G69" s="198"/>
      <c r="H69" s="199"/>
      <c r="I69" s="200"/>
      <c r="J69" s="200"/>
      <c r="K69" s="201"/>
      <c r="L69" s="201"/>
      <c r="M69" s="201"/>
      <c r="N69" s="202"/>
    </row>
    <row r="70" spans="1:14" ht="15">
      <c r="A70" s="219" t="s">
        <v>466</v>
      </c>
      <c r="B70" s="277" t="s">
        <v>447</v>
      </c>
      <c r="C70" s="38">
        <v>100000</v>
      </c>
      <c r="D70" s="278"/>
      <c r="E70" s="199"/>
      <c r="F70" s="199"/>
      <c r="G70" s="199"/>
      <c r="H70" s="199"/>
      <c r="I70" s="199"/>
      <c r="J70" s="199"/>
      <c r="K70" s="199"/>
      <c r="L70" s="199"/>
      <c r="M70" s="199"/>
      <c r="N70" s="205"/>
    </row>
    <row r="71" spans="1:14" ht="51">
      <c r="A71" s="219" t="s">
        <v>466</v>
      </c>
      <c r="B71" s="277" t="s">
        <v>448</v>
      </c>
      <c r="C71" s="38">
        <v>150000</v>
      </c>
      <c r="D71" s="204"/>
      <c r="E71" s="198"/>
      <c r="F71" s="198"/>
      <c r="G71" s="198"/>
      <c r="H71" s="198"/>
      <c r="I71" s="199"/>
      <c r="J71" s="199"/>
      <c r="K71" s="199"/>
      <c r="L71" s="199"/>
      <c r="M71" s="201"/>
      <c r="N71" s="202"/>
    </row>
    <row r="72" spans="1:14" ht="15.75">
      <c r="A72" s="219" t="s">
        <v>466</v>
      </c>
      <c r="B72" s="277" t="s">
        <v>449</v>
      </c>
      <c r="C72" s="38">
        <v>800000</v>
      </c>
      <c r="D72" s="204"/>
      <c r="E72" s="198"/>
      <c r="F72" s="198"/>
      <c r="G72" s="198"/>
      <c r="H72" s="198"/>
      <c r="I72" s="199"/>
      <c r="J72" s="199"/>
      <c r="K72" s="199"/>
      <c r="L72" s="199"/>
      <c r="M72" s="199"/>
      <c r="N72" s="205"/>
    </row>
    <row r="73" spans="1:14" ht="38.25">
      <c r="A73" s="219" t="s">
        <v>466</v>
      </c>
      <c r="B73" s="277" t="s">
        <v>451</v>
      </c>
      <c r="C73" s="38">
        <v>600000</v>
      </c>
      <c r="D73" s="204"/>
      <c r="E73" s="198"/>
      <c r="F73" s="198"/>
      <c r="G73" s="198"/>
      <c r="H73" s="198"/>
      <c r="I73" s="199"/>
      <c r="J73" s="199"/>
      <c r="K73" s="201"/>
      <c r="L73" s="201"/>
      <c r="M73" s="201"/>
      <c r="N73" s="202"/>
    </row>
    <row r="74" spans="1:14" ht="51">
      <c r="A74" s="219" t="s">
        <v>466</v>
      </c>
      <c r="B74" s="277" t="s">
        <v>452</v>
      </c>
      <c r="C74" s="38">
        <v>600000</v>
      </c>
      <c r="D74" s="204"/>
      <c r="E74" s="204"/>
      <c r="F74" s="198"/>
      <c r="G74" s="198"/>
      <c r="H74" s="198"/>
      <c r="I74" s="199"/>
      <c r="J74" s="200"/>
      <c r="K74" s="200"/>
      <c r="L74" s="201"/>
      <c r="M74" s="201"/>
      <c r="N74" s="202"/>
    </row>
    <row r="75" spans="1:14" ht="25.5">
      <c r="A75" s="219" t="s">
        <v>466</v>
      </c>
      <c r="B75" s="277" t="s">
        <v>453</v>
      </c>
      <c r="C75" s="38">
        <v>120000</v>
      </c>
      <c r="D75" s="204"/>
      <c r="E75" s="198"/>
      <c r="F75" s="198"/>
      <c r="G75" s="198"/>
      <c r="H75" s="198"/>
      <c r="I75" s="199"/>
      <c r="J75" s="199"/>
      <c r="K75" s="199"/>
      <c r="L75" s="199"/>
      <c r="M75" s="199"/>
      <c r="N75" s="205"/>
    </row>
    <row r="76" spans="1:14" ht="15.75">
      <c r="A76" s="219" t="s">
        <v>466</v>
      </c>
      <c r="B76" s="279" t="s">
        <v>459</v>
      </c>
      <c r="C76" s="38">
        <v>225000</v>
      </c>
      <c r="D76" s="204"/>
      <c r="E76" s="198"/>
      <c r="F76" s="198"/>
      <c r="G76" s="198"/>
      <c r="H76" s="198"/>
      <c r="I76" s="199"/>
      <c r="J76" s="199"/>
      <c r="K76" s="199"/>
      <c r="L76" s="199"/>
      <c r="M76" s="199"/>
      <c r="N76" s="205"/>
    </row>
    <row r="77" spans="1:14" ht="38.25">
      <c r="A77" s="219" t="s">
        <v>466</v>
      </c>
      <c r="B77" s="280" t="s">
        <v>462</v>
      </c>
      <c r="C77" s="79">
        <v>250000</v>
      </c>
      <c r="D77" s="281"/>
      <c r="E77" s="281"/>
      <c r="F77" s="281"/>
      <c r="G77" s="281"/>
      <c r="H77" s="281"/>
      <c r="I77" s="281"/>
      <c r="J77" s="281"/>
      <c r="K77" s="281"/>
      <c r="L77" s="282"/>
      <c r="M77" s="282"/>
      <c r="N77" s="283"/>
    </row>
    <row r="78" spans="1:14" ht="25.5">
      <c r="A78" s="219" t="s">
        <v>466</v>
      </c>
      <c r="B78" s="284" t="s">
        <v>463</v>
      </c>
      <c r="C78" s="79">
        <v>90000</v>
      </c>
      <c r="D78" s="285"/>
      <c r="E78" s="281"/>
      <c r="F78" s="281"/>
      <c r="G78" s="285"/>
      <c r="H78" s="285"/>
      <c r="I78" s="285"/>
      <c r="J78" s="285"/>
      <c r="K78" s="285"/>
      <c r="L78" s="282"/>
      <c r="M78" s="282"/>
      <c r="N78" s="283"/>
    </row>
    <row r="79" spans="1:14" ht="25.5">
      <c r="A79" s="219" t="s">
        <v>466</v>
      </c>
      <c r="B79" s="280" t="s">
        <v>465</v>
      </c>
      <c r="C79" s="79">
        <v>90000</v>
      </c>
      <c r="D79" s="285"/>
      <c r="E79" s="281"/>
      <c r="F79" s="281"/>
      <c r="G79" s="285"/>
      <c r="H79" s="285"/>
      <c r="I79" s="285"/>
      <c r="J79" s="285"/>
      <c r="K79" s="285"/>
      <c r="L79" s="282"/>
      <c r="M79" s="282"/>
      <c r="N79" s="283"/>
    </row>
    <row r="80" spans="1:14" ht="27.75" customHeight="1" thickBot="1">
      <c r="A80" s="286"/>
      <c r="B80" s="287" t="s">
        <v>610</v>
      </c>
      <c r="C80" s="288">
        <f>SUM(C35:C79)</f>
        <v>19417464.06976744</v>
      </c>
      <c r="D80" s="211"/>
      <c r="E80" s="289"/>
      <c r="F80" s="289"/>
      <c r="G80" s="289"/>
      <c r="H80" s="289"/>
      <c r="I80" s="289"/>
      <c r="J80" s="289"/>
      <c r="K80" s="289"/>
      <c r="L80" s="289"/>
      <c r="M80" s="289"/>
      <c r="N80" s="290"/>
    </row>
    <row r="81" spans="1:14" s="217" customFormat="1" ht="18.75" customHeight="1">
      <c r="A81" s="772" t="s">
        <v>407</v>
      </c>
      <c r="B81" s="291" t="s">
        <v>470</v>
      </c>
      <c r="C81" s="774" t="s">
        <v>541</v>
      </c>
      <c r="D81" s="92">
        <v>2010</v>
      </c>
      <c r="E81" s="729">
        <v>2011</v>
      </c>
      <c r="F81" s="729"/>
      <c r="G81" s="729">
        <v>2012</v>
      </c>
      <c r="H81" s="729"/>
      <c r="I81" s="729">
        <v>2013</v>
      </c>
      <c r="J81" s="729"/>
      <c r="K81" s="729">
        <v>2014</v>
      </c>
      <c r="L81" s="729"/>
      <c r="M81" s="729">
        <v>2015</v>
      </c>
      <c r="N81" s="703"/>
    </row>
    <row r="82" spans="1:14" s="217" customFormat="1" ht="28.5" customHeight="1">
      <c r="A82" s="773"/>
      <c r="B82" s="292" t="s">
        <v>540</v>
      </c>
      <c r="C82" s="775"/>
      <c r="D82" s="292" t="s">
        <v>542</v>
      </c>
      <c r="E82" s="292" t="s">
        <v>543</v>
      </c>
      <c r="F82" s="292" t="s">
        <v>542</v>
      </c>
      <c r="G82" s="292" t="s">
        <v>543</v>
      </c>
      <c r="H82" s="292" t="s">
        <v>542</v>
      </c>
      <c r="I82" s="292" t="s">
        <v>543</v>
      </c>
      <c r="J82" s="292" t="s">
        <v>542</v>
      </c>
      <c r="K82" s="292" t="s">
        <v>543</v>
      </c>
      <c r="L82" s="292" t="s">
        <v>542</v>
      </c>
      <c r="M82" s="292" t="s">
        <v>543</v>
      </c>
      <c r="N82" s="293" t="s">
        <v>542</v>
      </c>
    </row>
    <row r="83" spans="1:14" s="13" customFormat="1" ht="25.5" customHeight="1">
      <c r="A83" s="294" t="s">
        <v>406</v>
      </c>
      <c r="B83" s="295" t="s">
        <v>181</v>
      </c>
      <c r="C83" s="296">
        <v>503671</v>
      </c>
      <c r="D83" s="230"/>
      <c r="E83" s="229"/>
      <c r="F83" s="229"/>
      <c r="G83" s="229"/>
      <c r="H83" s="230"/>
      <c r="I83" s="230"/>
      <c r="J83" s="230"/>
      <c r="K83" s="230"/>
      <c r="L83" s="230"/>
      <c r="M83" s="230"/>
      <c r="N83" s="259"/>
    </row>
    <row r="84" spans="1:14" ht="48.75" customHeight="1">
      <c r="A84" s="294" t="s">
        <v>406</v>
      </c>
      <c r="B84" s="295" t="s">
        <v>183</v>
      </c>
      <c r="C84" s="296">
        <v>100000</v>
      </c>
      <c r="D84" s="230"/>
      <c r="E84" s="230"/>
      <c r="F84" s="229"/>
      <c r="G84" s="229"/>
      <c r="H84" s="230"/>
      <c r="I84" s="230"/>
      <c r="J84" s="230"/>
      <c r="K84" s="230"/>
      <c r="L84" s="231"/>
      <c r="M84" s="231"/>
      <c r="N84" s="232"/>
    </row>
    <row r="85" spans="1:14" ht="18.75" customHeight="1">
      <c r="A85" s="294" t="s">
        <v>406</v>
      </c>
      <c r="B85" s="295" t="s">
        <v>188</v>
      </c>
      <c r="C85" s="296">
        <v>125000</v>
      </c>
      <c r="D85" s="229"/>
      <c r="E85" s="230"/>
      <c r="F85" s="229"/>
      <c r="G85" s="230"/>
      <c r="H85" s="230"/>
      <c r="I85" s="229"/>
      <c r="J85" s="230"/>
      <c r="K85" s="230"/>
      <c r="L85" s="231"/>
      <c r="M85" s="231"/>
      <c r="N85" s="232"/>
    </row>
    <row r="86" spans="1:14" ht="25.5">
      <c r="A86" s="294" t="s">
        <v>419</v>
      </c>
      <c r="B86" s="295" t="s">
        <v>414</v>
      </c>
      <c r="C86" s="297">
        <v>1350000</v>
      </c>
      <c r="D86" s="298"/>
      <c r="E86" s="183"/>
      <c r="F86" s="183"/>
      <c r="G86" s="183"/>
      <c r="H86" s="183"/>
      <c r="I86" s="183"/>
      <c r="J86" s="183"/>
      <c r="K86" s="183"/>
      <c r="L86" s="183"/>
      <c r="M86" s="183"/>
      <c r="N86" s="299"/>
    </row>
    <row r="87" spans="1:14" ht="18" customHeight="1">
      <c r="A87" s="294" t="s">
        <v>433</v>
      </c>
      <c r="B87" s="295" t="s">
        <v>432</v>
      </c>
      <c r="C87" s="296">
        <f>60000*5/4.3</f>
        <v>69767.44186046511</v>
      </c>
      <c r="D87" s="173"/>
      <c r="E87" s="173"/>
      <c r="F87" s="173"/>
      <c r="G87" s="173"/>
      <c r="H87" s="173"/>
      <c r="I87" s="173"/>
      <c r="J87" s="173"/>
      <c r="K87" s="173"/>
      <c r="L87" s="173"/>
      <c r="M87" s="173"/>
      <c r="N87" s="257"/>
    </row>
    <row r="88" spans="1:14" ht="25.5">
      <c r="A88" s="294" t="s">
        <v>443</v>
      </c>
      <c r="B88" s="300" t="s">
        <v>441</v>
      </c>
      <c r="C88" s="296">
        <v>450000</v>
      </c>
      <c r="D88" s="273"/>
      <c r="E88" s="274"/>
      <c r="F88" s="274"/>
      <c r="G88" s="274"/>
      <c r="H88" s="274"/>
      <c r="I88" s="274"/>
      <c r="J88" s="274"/>
      <c r="K88" s="273"/>
      <c r="L88" s="273"/>
      <c r="M88" s="273"/>
      <c r="N88" s="301"/>
    </row>
    <row r="89" spans="1:14" ht="15">
      <c r="A89" s="294" t="s">
        <v>466</v>
      </c>
      <c r="B89" s="302" t="s">
        <v>460</v>
      </c>
      <c r="C89" s="303">
        <v>15000</v>
      </c>
      <c r="D89" s="281"/>
      <c r="E89" s="281"/>
      <c r="F89" s="281"/>
      <c r="G89" s="281"/>
      <c r="H89" s="281"/>
      <c r="I89" s="285"/>
      <c r="J89" s="285"/>
      <c r="K89" s="285"/>
      <c r="L89" s="285"/>
      <c r="M89" s="285"/>
      <c r="N89" s="304"/>
    </row>
    <row r="90" spans="1:14" ht="78.75" customHeight="1">
      <c r="A90" s="294" t="s">
        <v>466</v>
      </c>
      <c r="B90" s="305" t="s">
        <v>461</v>
      </c>
      <c r="C90" s="303">
        <v>320000</v>
      </c>
      <c r="D90" s="281"/>
      <c r="E90" s="281"/>
      <c r="F90" s="281"/>
      <c r="G90" s="281"/>
      <c r="H90" s="281"/>
      <c r="I90" s="281"/>
      <c r="J90" s="285"/>
      <c r="K90" s="285"/>
      <c r="L90" s="282"/>
      <c r="M90" s="282"/>
      <c r="N90" s="283"/>
    </row>
    <row r="91" spans="1:14" ht="38.25">
      <c r="A91" s="294" t="s">
        <v>466</v>
      </c>
      <c r="B91" s="302" t="s">
        <v>464</v>
      </c>
      <c r="C91" s="99">
        <v>300000</v>
      </c>
      <c r="D91" s="285"/>
      <c r="E91" s="281"/>
      <c r="F91" s="281"/>
      <c r="G91" s="285"/>
      <c r="H91" s="285"/>
      <c r="I91" s="285"/>
      <c r="J91" s="285"/>
      <c r="K91" s="285"/>
      <c r="L91" s="282"/>
      <c r="M91" s="282"/>
      <c r="N91" s="283"/>
    </row>
    <row r="92" spans="1:14" ht="23.25" customHeight="1" thickBot="1">
      <c r="A92" s="306"/>
      <c r="B92" s="307" t="s">
        <v>472</v>
      </c>
      <c r="C92" s="308">
        <f>SUM(C83:C91)</f>
        <v>3233438.4418604653</v>
      </c>
      <c r="D92" s="309"/>
      <c r="E92" s="310"/>
      <c r="F92" s="310"/>
      <c r="G92" s="310"/>
      <c r="H92" s="310"/>
      <c r="I92" s="310"/>
      <c r="J92" s="310"/>
      <c r="K92" s="310"/>
      <c r="L92" s="310"/>
      <c r="M92" s="310"/>
      <c r="N92" s="311"/>
    </row>
    <row r="93" ht="13.5" thickBot="1"/>
    <row r="94" spans="2:4" ht="21" customHeight="1">
      <c r="B94" s="312" t="s">
        <v>536</v>
      </c>
      <c r="C94" s="653">
        <f>C30</f>
        <v>30779689.80232558</v>
      </c>
      <c r="D94" s="644">
        <f>C94/$C$97</f>
        <v>0.576068661591225</v>
      </c>
    </row>
    <row r="95" spans="2:4" ht="23.25" customHeight="1">
      <c r="B95" s="313" t="s">
        <v>537</v>
      </c>
      <c r="C95" s="651">
        <f>C80</f>
        <v>19417464.06976744</v>
      </c>
      <c r="D95" s="646">
        <f>C95/$C$97</f>
        <v>0.363414726074383</v>
      </c>
    </row>
    <row r="96" spans="2:4" ht="20.25" customHeight="1">
      <c r="B96" s="314" t="s">
        <v>538</v>
      </c>
      <c r="C96" s="652">
        <f>C92</f>
        <v>3233438.4418604653</v>
      </c>
      <c r="D96" s="648">
        <f>C96/$C$97</f>
        <v>0.06051661233439195</v>
      </c>
    </row>
    <row r="97" spans="2:4" ht="23.25" customHeight="1" thickBot="1">
      <c r="B97" s="315" t="s">
        <v>539</v>
      </c>
      <c r="C97" s="654">
        <f>SUM(C94:C96)</f>
        <v>53430592.31395349</v>
      </c>
      <c r="D97" s="677">
        <f>C97/$C$97</f>
        <v>1</v>
      </c>
    </row>
    <row r="104" ht="162.75" customHeight="1" thickBot="1"/>
    <row r="105" spans="1:14" ht="12.75">
      <c r="A105" s="766" t="s">
        <v>407</v>
      </c>
      <c r="B105" s="768" t="s">
        <v>540</v>
      </c>
      <c r="C105" s="770" t="s">
        <v>541</v>
      </c>
      <c r="D105" s="144">
        <v>2010</v>
      </c>
      <c r="E105" s="739">
        <v>2011</v>
      </c>
      <c r="F105" s="739"/>
      <c r="G105" s="739">
        <v>2012</v>
      </c>
      <c r="H105" s="739"/>
      <c r="I105" s="739">
        <v>2013</v>
      </c>
      <c r="J105" s="739"/>
      <c r="K105" s="739">
        <v>2014</v>
      </c>
      <c r="L105" s="739"/>
      <c r="M105" s="739">
        <v>2015</v>
      </c>
      <c r="N105" s="740"/>
    </row>
    <row r="106" spans="1:14" ht="12.75">
      <c r="A106" s="767"/>
      <c r="B106" s="769"/>
      <c r="C106" s="771"/>
      <c r="D106" s="776" t="s">
        <v>542</v>
      </c>
      <c r="E106" s="776" t="s">
        <v>543</v>
      </c>
      <c r="F106" s="776" t="s">
        <v>542</v>
      </c>
      <c r="G106" s="776" t="s">
        <v>543</v>
      </c>
      <c r="H106" s="776" t="s">
        <v>542</v>
      </c>
      <c r="I106" s="776" t="s">
        <v>543</v>
      </c>
      <c r="J106" s="776" t="s">
        <v>542</v>
      </c>
      <c r="K106" s="776" t="s">
        <v>543</v>
      </c>
      <c r="L106" s="776" t="s">
        <v>542</v>
      </c>
      <c r="M106" s="776" t="s">
        <v>543</v>
      </c>
      <c r="N106" s="777" t="s">
        <v>542</v>
      </c>
    </row>
    <row r="107" spans="1:14" ht="25.5">
      <c r="A107" s="767"/>
      <c r="B107" s="316" t="s">
        <v>475</v>
      </c>
      <c r="C107" s="771"/>
      <c r="D107" s="776"/>
      <c r="E107" s="776"/>
      <c r="F107" s="776"/>
      <c r="G107" s="776"/>
      <c r="H107" s="776"/>
      <c r="I107" s="776"/>
      <c r="J107" s="776"/>
      <c r="K107" s="776"/>
      <c r="L107" s="776"/>
      <c r="M107" s="776"/>
      <c r="N107" s="777"/>
    </row>
    <row r="108" spans="1:14" s="177" customFormat="1" ht="21.75" customHeight="1">
      <c r="A108" s="317" t="s">
        <v>406</v>
      </c>
      <c r="B108" s="318" t="s">
        <v>182</v>
      </c>
      <c r="C108" s="319">
        <v>1268895</v>
      </c>
      <c r="D108" s="172"/>
      <c r="E108" s="172"/>
      <c r="F108" s="172"/>
      <c r="G108" s="173"/>
      <c r="H108" s="173"/>
      <c r="I108" s="179"/>
      <c r="J108" s="179"/>
      <c r="K108" s="179"/>
      <c r="L108" s="179"/>
      <c r="M108" s="175"/>
      <c r="N108" s="176"/>
    </row>
    <row r="109" spans="1:14" ht="29.25" customHeight="1">
      <c r="A109" s="320" t="s">
        <v>406</v>
      </c>
      <c r="B109" s="321" t="s">
        <v>196</v>
      </c>
      <c r="C109" s="322">
        <v>400000</v>
      </c>
      <c r="D109" s="230"/>
      <c r="E109" s="230"/>
      <c r="F109" s="230"/>
      <c r="G109" s="229"/>
      <c r="H109" s="229"/>
      <c r="I109" s="230"/>
      <c r="J109" s="230"/>
      <c r="K109" s="230"/>
      <c r="L109" s="231"/>
      <c r="M109" s="231"/>
      <c r="N109" s="232"/>
    </row>
    <row r="110" spans="1:14" ht="33" customHeight="1">
      <c r="A110" s="320" t="s">
        <v>406</v>
      </c>
      <c r="B110" s="321" t="s">
        <v>471</v>
      </c>
      <c r="C110" s="322">
        <v>120000</v>
      </c>
      <c r="D110" s="230"/>
      <c r="E110" s="230"/>
      <c r="F110" s="230"/>
      <c r="G110" s="229"/>
      <c r="H110" s="229"/>
      <c r="I110" s="230"/>
      <c r="J110" s="323"/>
      <c r="K110" s="230"/>
      <c r="L110" s="231"/>
      <c r="M110" s="231"/>
      <c r="N110" s="232"/>
    </row>
    <row r="111" spans="1:14" ht="17.25" customHeight="1">
      <c r="A111" s="320" t="s">
        <v>406</v>
      </c>
      <c r="B111" s="321" t="s">
        <v>201</v>
      </c>
      <c r="C111" s="322">
        <v>400000</v>
      </c>
      <c r="D111" s="230"/>
      <c r="E111" s="230"/>
      <c r="F111" s="231"/>
      <c r="G111" s="324"/>
      <c r="H111" s="230"/>
      <c r="I111" s="230"/>
      <c r="J111" s="230"/>
      <c r="K111" s="230"/>
      <c r="L111" s="231"/>
      <c r="M111" s="231"/>
      <c r="N111" s="232"/>
    </row>
    <row r="112" spans="1:14" ht="19.5" customHeight="1">
      <c r="A112" s="320" t="s">
        <v>406</v>
      </c>
      <c r="B112" s="321" t="s">
        <v>197</v>
      </c>
      <c r="C112" s="322">
        <v>820000</v>
      </c>
      <c r="D112" s="230"/>
      <c r="E112" s="230"/>
      <c r="F112" s="231"/>
      <c r="G112" s="231"/>
      <c r="H112" s="230"/>
      <c r="I112" s="230"/>
      <c r="J112" s="229"/>
      <c r="K112" s="229"/>
      <c r="L112" s="231"/>
      <c r="M112" s="231"/>
      <c r="N112" s="232"/>
    </row>
    <row r="113" spans="1:14" ht="16.5" customHeight="1">
      <c r="A113" s="320" t="s">
        <v>406</v>
      </c>
      <c r="B113" s="321" t="s">
        <v>198</v>
      </c>
      <c r="C113" s="322">
        <v>480000</v>
      </c>
      <c r="D113" s="230"/>
      <c r="E113" s="230"/>
      <c r="F113" s="231"/>
      <c r="G113" s="231"/>
      <c r="H113" s="230"/>
      <c r="I113" s="229"/>
      <c r="J113" s="229"/>
      <c r="K113" s="230"/>
      <c r="L113" s="231"/>
      <c r="M113" s="231"/>
      <c r="N113" s="232"/>
    </row>
    <row r="114" spans="1:14" ht="22.5" customHeight="1">
      <c r="A114" s="317" t="s">
        <v>406</v>
      </c>
      <c r="B114" s="321" t="s">
        <v>194</v>
      </c>
      <c r="C114" s="322">
        <v>1000000</v>
      </c>
      <c r="D114" s="230"/>
      <c r="E114" s="230"/>
      <c r="F114" s="230"/>
      <c r="G114" s="230"/>
      <c r="H114" s="325"/>
      <c r="I114" s="326"/>
      <c r="J114" s="229"/>
      <c r="K114" s="229"/>
      <c r="L114" s="229"/>
      <c r="M114" s="231"/>
      <c r="N114" s="232"/>
    </row>
    <row r="115" spans="1:14" ht="21" customHeight="1">
      <c r="A115" s="317" t="s">
        <v>419</v>
      </c>
      <c r="B115" s="321" t="s">
        <v>467</v>
      </c>
      <c r="C115" s="327">
        <v>2284000</v>
      </c>
      <c r="D115" s="184"/>
      <c r="E115" s="183"/>
      <c r="F115" s="183"/>
      <c r="G115" s="183"/>
      <c r="H115" s="183"/>
      <c r="I115" s="183"/>
      <c r="J115" s="183"/>
      <c r="K115" s="183"/>
      <c r="L115" s="183"/>
      <c r="M115" s="183"/>
      <c r="N115" s="186"/>
    </row>
    <row r="116" spans="1:14" ht="21.75" customHeight="1">
      <c r="A116" s="317" t="s">
        <v>419</v>
      </c>
      <c r="B116" s="321" t="s">
        <v>420</v>
      </c>
      <c r="C116" s="327">
        <v>410000</v>
      </c>
      <c r="D116" s="248"/>
      <c r="E116" s="248"/>
      <c r="F116" s="248"/>
      <c r="G116" s="248"/>
      <c r="H116" s="328"/>
      <c r="I116" s="250"/>
      <c r="J116" s="250"/>
      <c r="K116" s="250"/>
      <c r="L116" s="250"/>
      <c r="M116" s="250"/>
      <c r="N116" s="251"/>
    </row>
    <row r="117" spans="1:14" ht="25.5">
      <c r="A117" s="317" t="s">
        <v>419</v>
      </c>
      <c r="B117" s="321" t="s">
        <v>421</v>
      </c>
      <c r="C117" s="327">
        <v>1216000</v>
      </c>
      <c r="D117" s="298"/>
      <c r="E117" s="329"/>
      <c r="F117" s="329"/>
      <c r="G117" s="329"/>
      <c r="H117" s="329"/>
      <c r="I117" s="329"/>
      <c r="J117" s="329"/>
      <c r="K117" s="329"/>
      <c r="L117" s="329"/>
      <c r="M117" s="329"/>
      <c r="N117" s="299"/>
    </row>
    <row r="118" spans="1:14" ht="15.75">
      <c r="A118" s="317" t="s">
        <v>466</v>
      </c>
      <c r="B118" s="330" t="s">
        <v>468</v>
      </c>
      <c r="C118" s="147">
        <v>1180000</v>
      </c>
      <c r="D118" s="204"/>
      <c r="E118" s="198"/>
      <c r="F118" s="198"/>
      <c r="G118" s="198"/>
      <c r="H118" s="198"/>
      <c r="I118" s="199"/>
      <c r="J118" s="199"/>
      <c r="K118" s="199"/>
      <c r="L118" s="199"/>
      <c r="M118" s="199"/>
      <c r="N118" s="205"/>
    </row>
    <row r="119" spans="1:14" ht="15">
      <c r="A119" s="317" t="s">
        <v>466</v>
      </c>
      <c r="B119" s="330" t="s">
        <v>469</v>
      </c>
      <c r="C119" s="331">
        <v>3650000</v>
      </c>
      <c r="D119" s="281"/>
      <c r="E119" s="281"/>
      <c r="F119" s="281"/>
      <c r="G119" s="281"/>
      <c r="H119" s="281"/>
      <c r="I119" s="281"/>
      <c r="J119" s="281"/>
      <c r="K119" s="281"/>
      <c r="L119" s="332"/>
      <c r="M119" s="332"/>
      <c r="N119" s="333"/>
    </row>
    <row r="120" spans="1:14" ht="19.5" customHeight="1" thickBot="1">
      <c r="A120" s="334"/>
      <c r="B120" s="335" t="s">
        <v>613</v>
      </c>
      <c r="C120" s="159">
        <f>SUM(C108:C119)</f>
        <v>13228895</v>
      </c>
      <c r="D120" s="160"/>
      <c r="E120" s="160"/>
      <c r="F120" s="160"/>
      <c r="G120" s="160"/>
      <c r="H120" s="160"/>
      <c r="I120" s="160"/>
      <c r="J120" s="160"/>
      <c r="K120" s="160"/>
      <c r="L120" s="160"/>
      <c r="M120" s="160"/>
      <c r="N120" s="161"/>
    </row>
    <row r="121" ht="13.5" thickBot="1"/>
    <row r="122" spans="2:3" ht="12.75">
      <c r="B122" s="336" t="s">
        <v>406</v>
      </c>
      <c r="C122" s="337">
        <f>SUM(C8:C13)+SUM(C35:C44)+SUM(C83:C85)+SUM(C108:C114)</f>
        <v>13185261</v>
      </c>
    </row>
    <row r="123" spans="2:3" ht="12.75">
      <c r="B123" s="338" t="s">
        <v>419</v>
      </c>
      <c r="C123" s="339">
        <f>SUM(C14:C16)+SUM(C45:C51)+SUM(C86)+SUM(C115:C117)</f>
        <v>13505000</v>
      </c>
    </row>
    <row r="124" spans="2:3" ht="12.75">
      <c r="B124" s="338" t="s">
        <v>433</v>
      </c>
      <c r="C124" s="339">
        <f>SUM(C54:C61)+SUM(C87)+SUM(C17:C18)</f>
        <v>11879226.313953489</v>
      </c>
    </row>
    <row r="125" spans="2:3" ht="12.75">
      <c r="B125" s="340" t="s">
        <v>443</v>
      </c>
      <c r="C125" s="339">
        <f>SUM(C19:C22)+SUM(C62:C67)+SUM(C88)</f>
        <v>14600000</v>
      </c>
    </row>
    <row r="126" spans="2:3" ht="12.75">
      <c r="B126" s="340" t="s">
        <v>473</v>
      </c>
      <c r="C126" s="339">
        <f>SUM(C23:C29)+SUM(C68:C79)+SUM(C89:C91)+SUM(C118:C119)</f>
        <v>13490000</v>
      </c>
    </row>
    <row r="127" spans="2:3" ht="13.5" thickBot="1">
      <c r="B127" s="341" t="s">
        <v>474</v>
      </c>
      <c r="C127" s="342">
        <f>SUM(C122:C126)</f>
        <v>66659487.31395349</v>
      </c>
    </row>
  </sheetData>
  <mergeCells count="56">
    <mergeCell ref="M106:M107"/>
    <mergeCell ref="N106:N107"/>
    <mergeCell ref="M105:N105"/>
    <mergeCell ref="D106:D107"/>
    <mergeCell ref="E106:E107"/>
    <mergeCell ref="F106:F107"/>
    <mergeCell ref="G106:G107"/>
    <mergeCell ref="H106:H107"/>
    <mergeCell ref="I106:I107"/>
    <mergeCell ref="J106:J107"/>
    <mergeCell ref="K106:K107"/>
    <mergeCell ref="L106:L107"/>
    <mergeCell ref="I81:J81"/>
    <mergeCell ref="K81:L81"/>
    <mergeCell ref="M81:N81"/>
    <mergeCell ref="A105:A107"/>
    <mergeCell ref="B105:B106"/>
    <mergeCell ref="C105:C107"/>
    <mergeCell ref="E105:F105"/>
    <mergeCell ref="G105:H105"/>
    <mergeCell ref="I105:J105"/>
    <mergeCell ref="K105:L105"/>
    <mergeCell ref="A81:A82"/>
    <mergeCell ref="C81:C82"/>
    <mergeCell ref="E81:F81"/>
    <mergeCell ref="G81:H81"/>
    <mergeCell ref="N6:N7"/>
    <mergeCell ref="A33:A34"/>
    <mergeCell ref="C33:C34"/>
    <mergeCell ref="E33:F33"/>
    <mergeCell ref="G33:H33"/>
    <mergeCell ref="I33:J33"/>
    <mergeCell ref="K33:L33"/>
    <mergeCell ref="M33:N33"/>
    <mergeCell ref="J6:J7"/>
    <mergeCell ref="K6:K7"/>
    <mergeCell ref="L6:L7"/>
    <mergeCell ref="M6:M7"/>
    <mergeCell ref="I5:J5"/>
    <mergeCell ref="K5:L5"/>
    <mergeCell ref="M5:N5"/>
    <mergeCell ref="B6:B7"/>
    <mergeCell ref="D6:D7"/>
    <mergeCell ref="E6:E7"/>
    <mergeCell ref="F6:F7"/>
    <mergeCell ref="G6:G7"/>
    <mergeCell ref="H6:H7"/>
    <mergeCell ref="I6:I7"/>
    <mergeCell ref="A4:N4"/>
    <mergeCell ref="A1:N1"/>
    <mergeCell ref="A2:N2"/>
    <mergeCell ref="A3:N3"/>
    <mergeCell ref="A5:A7"/>
    <mergeCell ref="C5:C7"/>
    <mergeCell ref="E5:F5"/>
    <mergeCell ref="G5:H5"/>
  </mergeCells>
  <printOptions/>
  <pageMargins left="0.29" right="0.18" top="0.55" bottom="0.48" header="0.5" footer="0.5"/>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dimension ref="A1:R1271"/>
  <sheetViews>
    <sheetView workbookViewId="0" topLeftCell="A1">
      <selection activeCell="E13" sqref="E13"/>
    </sheetView>
  </sheetViews>
  <sheetFormatPr defaultColWidth="9.140625" defaultRowHeight="12.75"/>
  <cols>
    <col min="1" max="1" width="15.421875" style="411" customWidth="1"/>
    <col min="2" max="2" width="46.57421875" style="344" customWidth="1"/>
    <col min="3" max="3" width="13.57421875" style="344" customWidth="1"/>
    <col min="4" max="4" width="9.421875" style="213" customWidth="1"/>
    <col min="5" max="6" width="5.28125" style="213" customWidth="1"/>
    <col min="7" max="7" width="5.421875" style="213" customWidth="1"/>
    <col min="8" max="8" width="5.57421875" style="213" customWidth="1"/>
    <col min="9" max="9" width="5.140625" style="213" customWidth="1"/>
    <col min="10" max="10" width="5.421875" style="213" customWidth="1"/>
    <col min="11" max="11" width="5.140625" style="213" customWidth="1"/>
    <col min="12" max="12" width="5.7109375" style="213" customWidth="1"/>
    <col min="13" max="13" width="5.57421875" style="213" customWidth="1"/>
    <col min="14" max="14" width="5.140625" style="213" customWidth="1"/>
    <col min="15" max="36" width="2.7109375" style="213" bestFit="1" customWidth="1"/>
    <col min="37" max="16384" width="9.140625" style="213" customWidth="1"/>
  </cols>
  <sheetData>
    <row r="1" spans="1:14" ht="20.25" customHeight="1">
      <c r="A1" s="883" t="s">
        <v>87</v>
      </c>
      <c r="B1" s="883"/>
      <c r="C1" s="883"/>
      <c r="D1" s="883"/>
      <c r="E1" s="883"/>
      <c r="F1" s="883"/>
      <c r="G1" s="883"/>
      <c r="H1" s="883"/>
      <c r="I1" s="883"/>
      <c r="J1" s="883"/>
      <c r="K1" s="883"/>
      <c r="L1" s="883"/>
      <c r="M1" s="883"/>
      <c r="N1" s="883"/>
    </row>
    <row r="2" spans="1:14" ht="15.75">
      <c r="A2" s="778" t="s">
        <v>659</v>
      </c>
      <c r="B2" s="778"/>
      <c r="C2" s="778"/>
      <c r="D2" s="778"/>
      <c r="E2" s="778"/>
      <c r="F2" s="778"/>
      <c r="G2" s="778"/>
      <c r="H2" s="778"/>
      <c r="I2" s="778"/>
      <c r="J2" s="778"/>
      <c r="K2" s="778"/>
      <c r="L2" s="778"/>
      <c r="M2" s="778"/>
      <c r="N2" s="778"/>
    </row>
    <row r="3" spans="1:14" ht="27.75" customHeight="1">
      <c r="A3" s="779" t="s">
        <v>658</v>
      </c>
      <c r="B3" s="779"/>
      <c r="C3" s="779"/>
      <c r="D3" s="779"/>
      <c r="E3" s="779"/>
      <c r="F3" s="779"/>
      <c r="G3" s="779"/>
      <c r="H3" s="779"/>
      <c r="I3" s="779"/>
      <c r="J3" s="779"/>
      <c r="K3" s="779"/>
      <c r="L3" s="779"/>
      <c r="M3" s="779"/>
      <c r="N3" s="779"/>
    </row>
    <row r="4" spans="1:18" ht="24.75" customHeight="1" thickBot="1">
      <c r="A4" s="780" t="s">
        <v>611</v>
      </c>
      <c r="B4" s="780"/>
      <c r="C4" s="780"/>
      <c r="D4" s="780"/>
      <c r="E4" s="780"/>
      <c r="F4" s="780"/>
      <c r="G4" s="780"/>
      <c r="H4" s="780"/>
      <c r="I4" s="780"/>
      <c r="J4" s="780"/>
      <c r="K4" s="780"/>
      <c r="L4" s="780"/>
      <c r="M4" s="780"/>
      <c r="N4" s="780"/>
      <c r="R4" s="345"/>
    </row>
    <row r="5" spans="1:18" ht="12.75" customHeight="1">
      <c r="A5" s="781" t="s">
        <v>407</v>
      </c>
      <c r="B5" s="784" t="s">
        <v>405</v>
      </c>
      <c r="C5" s="786" t="s">
        <v>541</v>
      </c>
      <c r="D5" s="346">
        <v>2010</v>
      </c>
      <c r="E5" s="789">
        <v>2011</v>
      </c>
      <c r="F5" s="789"/>
      <c r="G5" s="789">
        <v>2012</v>
      </c>
      <c r="H5" s="789"/>
      <c r="I5" s="789">
        <v>2013</v>
      </c>
      <c r="J5" s="789"/>
      <c r="K5" s="789">
        <v>2014</v>
      </c>
      <c r="L5" s="789"/>
      <c r="M5" s="789">
        <v>2015</v>
      </c>
      <c r="N5" s="792"/>
      <c r="R5" s="345"/>
    </row>
    <row r="6" spans="1:18" ht="26.25" customHeight="1">
      <c r="A6" s="782"/>
      <c r="B6" s="785"/>
      <c r="C6" s="787"/>
      <c r="D6" s="790" t="s">
        <v>542</v>
      </c>
      <c r="E6" s="790" t="s">
        <v>543</v>
      </c>
      <c r="F6" s="790" t="s">
        <v>542</v>
      </c>
      <c r="G6" s="790" t="s">
        <v>543</v>
      </c>
      <c r="H6" s="790" t="s">
        <v>542</v>
      </c>
      <c r="I6" s="790" t="s">
        <v>543</v>
      </c>
      <c r="J6" s="790" t="s">
        <v>542</v>
      </c>
      <c r="K6" s="790" t="s">
        <v>543</v>
      </c>
      <c r="L6" s="790" t="s">
        <v>542</v>
      </c>
      <c r="M6" s="790" t="s">
        <v>543</v>
      </c>
      <c r="N6" s="793" t="s">
        <v>542</v>
      </c>
      <c r="R6" s="795"/>
    </row>
    <row r="7" spans="1:18" ht="21.75" customHeight="1">
      <c r="A7" s="783"/>
      <c r="B7" s="347" t="s">
        <v>540</v>
      </c>
      <c r="C7" s="788"/>
      <c r="D7" s="791"/>
      <c r="E7" s="791"/>
      <c r="F7" s="791"/>
      <c r="G7" s="791"/>
      <c r="H7" s="791"/>
      <c r="I7" s="791"/>
      <c r="J7" s="791"/>
      <c r="K7" s="791"/>
      <c r="L7" s="791"/>
      <c r="M7" s="791"/>
      <c r="N7" s="794"/>
      <c r="R7" s="795"/>
    </row>
    <row r="8" spans="1:14" s="217" customFormat="1" ht="49.5" customHeight="1">
      <c r="A8" s="348" t="s">
        <v>14</v>
      </c>
      <c r="B8" s="349" t="s">
        <v>625</v>
      </c>
      <c r="C8" s="706">
        <v>31198.77</v>
      </c>
      <c r="D8" s="350"/>
      <c r="E8" s="351"/>
      <c r="F8" s="351"/>
      <c r="G8" s="351"/>
      <c r="H8" s="351"/>
      <c r="I8" s="351"/>
      <c r="J8" s="351"/>
      <c r="K8" s="350"/>
      <c r="L8" s="350"/>
      <c r="M8" s="350"/>
      <c r="N8" s="352"/>
    </row>
    <row r="9" spans="1:14" s="217" customFormat="1" ht="25.5" customHeight="1">
      <c r="A9" s="348" t="s">
        <v>14</v>
      </c>
      <c r="B9" s="349" t="s">
        <v>25</v>
      </c>
      <c r="C9" s="706">
        <v>4500000</v>
      </c>
      <c r="D9" s="350"/>
      <c r="E9" s="353"/>
      <c r="F9" s="353"/>
      <c r="G9" s="353"/>
      <c r="H9" s="353"/>
      <c r="I9" s="353"/>
      <c r="J9" s="353"/>
      <c r="K9" s="350"/>
      <c r="L9" s="350"/>
      <c r="M9" s="350"/>
      <c r="N9" s="352"/>
    </row>
    <row r="10" spans="1:14" s="217" customFormat="1" ht="47.25" customHeight="1">
      <c r="A10" s="348" t="s">
        <v>14</v>
      </c>
      <c r="B10" s="349" t="s">
        <v>628</v>
      </c>
      <c r="C10" s="706">
        <v>112179.93</v>
      </c>
      <c r="D10" s="354"/>
      <c r="E10" s="354"/>
      <c r="F10" s="355"/>
      <c r="G10" s="355"/>
      <c r="H10" s="355"/>
      <c r="I10" s="355"/>
      <c r="J10" s="355"/>
      <c r="K10" s="355"/>
      <c r="L10" s="355"/>
      <c r="M10" s="355"/>
      <c r="N10" s="356"/>
    </row>
    <row r="11" spans="1:14" s="252" customFormat="1" ht="12.75" customHeight="1" hidden="1">
      <c r="A11" s="348"/>
      <c r="B11" s="349"/>
      <c r="C11" s="706"/>
      <c r="D11" s="357"/>
      <c r="E11" s="357"/>
      <c r="F11" s="357"/>
      <c r="G11" s="357"/>
      <c r="H11" s="357"/>
      <c r="I11" s="357"/>
      <c r="J11" s="357"/>
      <c r="K11" s="357"/>
      <c r="L11" s="357"/>
      <c r="M11" s="357"/>
      <c r="N11" s="358"/>
    </row>
    <row r="12" spans="1:14" s="252" customFormat="1" ht="12.75" customHeight="1" hidden="1">
      <c r="A12" s="348"/>
      <c r="B12" s="349"/>
      <c r="C12" s="706"/>
      <c r="D12" s="359"/>
      <c r="E12" s="359"/>
      <c r="F12" s="255"/>
      <c r="G12" s="255"/>
      <c r="H12" s="255"/>
      <c r="I12" s="255"/>
      <c r="J12" s="255"/>
      <c r="K12" s="255"/>
      <c r="L12" s="255"/>
      <c r="M12" s="255"/>
      <c r="N12" s="256"/>
    </row>
    <row r="13" spans="1:14" s="217" customFormat="1" ht="33" customHeight="1">
      <c r="A13" s="348" t="s">
        <v>14</v>
      </c>
      <c r="B13" s="349" t="s">
        <v>631</v>
      </c>
      <c r="C13" s="706">
        <v>1772855.87</v>
      </c>
      <c r="D13" s="354"/>
      <c r="E13" s="354"/>
      <c r="F13" s="360"/>
      <c r="G13" s="360"/>
      <c r="H13" s="360"/>
      <c r="I13" s="360"/>
      <c r="J13" s="360"/>
      <c r="K13" s="360"/>
      <c r="L13" s="360"/>
      <c r="M13" s="360"/>
      <c r="N13" s="361"/>
    </row>
    <row r="14" spans="1:14" s="217" customFormat="1" ht="27" customHeight="1">
      <c r="A14" s="348" t="s">
        <v>14</v>
      </c>
      <c r="B14" s="349" t="s">
        <v>21</v>
      </c>
      <c r="C14" s="706">
        <v>732000</v>
      </c>
      <c r="D14" s="353"/>
      <c r="E14" s="354"/>
      <c r="F14" s="354"/>
      <c r="G14" s="353"/>
      <c r="H14" s="353"/>
      <c r="I14" s="353"/>
      <c r="J14" s="353"/>
      <c r="K14" s="350"/>
      <c r="L14" s="350"/>
      <c r="M14" s="350"/>
      <c r="N14" s="352"/>
    </row>
    <row r="15" spans="1:14" s="177" customFormat="1" ht="69.75" customHeight="1">
      <c r="A15" s="348" t="s">
        <v>320</v>
      </c>
      <c r="B15" s="349" t="s">
        <v>342</v>
      </c>
      <c r="C15" s="706">
        <v>7687105</v>
      </c>
      <c r="D15" s="269"/>
      <c r="E15" s="196"/>
      <c r="F15" s="196"/>
      <c r="G15" s="196"/>
      <c r="H15" s="266"/>
      <c r="I15" s="266"/>
      <c r="J15" s="266"/>
      <c r="K15" s="266"/>
      <c r="L15" s="266"/>
      <c r="M15" s="266"/>
      <c r="N15" s="362"/>
    </row>
    <row r="16" spans="1:14" s="367" customFormat="1" ht="38.25">
      <c r="A16" s="348" t="s">
        <v>343</v>
      </c>
      <c r="B16" s="349" t="s">
        <v>344</v>
      </c>
      <c r="C16" s="706">
        <v>200000</v>
      </c>
      <c r="D16" s="363"/>
      <c r="E16" s="363"/>
      <c r="F16" s="363"/>
      <c r="G16" s="364"/>
      <c r="H16" s="363"/>
      <c r="I16" s="363"/>
      <c r="J16" s="363"/>
      <c r="K16" s="365"/>
      <c r="L16" s="365"/>
      <c r="M16" s="365"/>
      <c r="N16" s="366"/>
    </row>
    <row r="17" spans="1:15" ht="69" customHeight="1">
      <c r="A17" s="348" t="s">
        <v>4</v>
      </c>
      <c r="B17" s="349" t="s">
        <v>663</v>
      </c>
      <c r="C17" s="706">
        <v>14754.78</v>
      </c>
      <c r="D17" s="194"/>
      <c r="E17" s="194" t="s">
        <v>5</v>
      </c>
      <c r="F17" s="194"/>
      <c r="G17" s="194" t="s">
        <v>5</v>
      </c>
      <c r="H17" s="173"/>
      <c r="I17" s="173" t="s">
        <v>5</v>
      </c>
      <c r="J17" s="173"/>
      <c r="K17" s="173" t="s">
        <v>5</v>
      </c>
      <c r="L17" s="173"/>
      <c r="M17" s="173" t="s">
        <v>5</v>
      </c>
      <c r="N17" s="257"/>
      <c r="O17" s="368"/>
    </row>
    <row r="18" spans="1:15" ht="61.5" customHeight="1">
      <c r="A18" s="348" t="s">
        <v>345</v>
      </c>
      <c r="B18" s="349" t="s">
        <v>629</v>
      </c>
      <c r="C18" s="706">
        <v>56100.99</v>
      </c>
      <c r="D18" s="196"/>
      <c r="E18" s="196"/>
      <c r="F18" s="196"/>
      <c r="G18" s="196"/>
      <c r="H18" s="266"/>
      <c r="I18" s="266"/>
      <c r="J18" s="266"/>
      <c r="K18" s="175"/>
      <c r="L18" s="175"/>
      <c r="M18" s="175"/>
      <c r="N18" s="176"/>
      <c r="O18" s="345"/>
    </row>
    <row r="19" spans="1:14" ht="65.25" customHeight="1">
      <c r="A19" s="348" t="s">
        <v>345</v>
      </c>
      <c r="B19" s="349" t="s">
        <v>346</v>
      </c>
      <c r="C19" s="706">
        <v>8888.88</v>
      </c>
      <c r="D19" s="196"/>
      <c r="E19" s="196"/>
      <c r="F19" s="196"/>
      <c r="G19" s="196"/>
      <c r="H19" s="266"/>
      <c r="I19" s="266"/>
      <c r="J19" s="266"/>
      <c r="K19" s="175"/>
      <c r="L19" s="175"/>
      <c r="M19" s="175"/>
      <c r="N19" s="176"/>
    </row>
    <row r="20" spans="1:14" ht="33" customHeight="1" thickBot="1">
      <c r="A20" s="208"/>
      <c r="B20" s="209" t="s">
        <v>608</v>
      </c>
      <c r="C20" s="210">
        <f>SUM(C8:C19)</f>
        <v>15115084.22</v>
      </c>
      <c r="D20" s="211"/>
      <c r="E20" s="211"/>
      <c r="F20" s="211"/>
      <c r="G20" s="211"/>
      <c r="H20" s="211"/>
      <c r="I20" s="211"/>
      <c r="J20" s="211"/>
      <c r="K20" s="211"/>
      <c r="L20" s="211"/>
      <c r="M20" s="211"/>
      <c r="N20" s="212"/>
    </row>
    <row r="21" spans="1:14" s="217" customFormat="1" ht="31.5" customHeight="1">
      <c r="A21" s="760" t="s">
        <v>407</v>
      </c>
      <c r="B21" s="215" t="s">
        <v>600</v>
      </c>
      <c r="C21" s="762" t="s">
        <v>541</v>
      </c>
      <c r="D21" s="216">
        <v>2010</v>
      </c>
      <c r="E21" s="764">
        <v>2011</v>
      </c>
      <c r="F21" s="764"/>
      <c r="G21" s="764">
        <v>2012</v>
      </c>
      <c r="H21" s="764"/>
      <c r="I21" s="764">
        <v>2013</v>
      </c>
      <c r="J21" s="764"/>
      <c r="K21" s="764">
        <v>2014</v>
      </c>
      <c r="L21" s="764"/>
      <c r="M21" s="764">
        <v>2015</v>
      </c>
      <c r="N21" s="765"/>
    </row>
    <row r="22" spans="1:14" s="217" customFormat="1" ht="25.5">
      <c r="A22" s="761"/>
      <c r="B22" s="31" t="s">
        <v>540</v>
      </c>
      <c r="C22" s="763"/>
      <c r="D22" s="31" t="s">
        <v>542</v>
      </c>
      <c r="E22" s="31" t="s">
        <v>543</v>
      </c>
      <c r="F22" s="31" t="s">
        <v>542</v>
      </c>
      <c r="G22" s="31" t="s">
        <v>543</v>
      </c>
      <c r="H22" s="31" t="s">
        <v>542</v>
      </c>
      <c r="I22" s="31" t="s">
        <v>543</v>
      </c>
      <c r="J22" s="31" t="s">
        <v>542</v>
      </c>
      <c r="K22" s="31" t="s">
        <v>543</v>
      </c>
      <c r="L22" s="31" t="s">
        <v>542</v>
      </c>
      <c r="M22" s="31" t="s">
        <v>543</v>
      </c>
      <c r="N22" s="218" t="s">
        <v>542</v>
      </c>
    </row>
    <row r="23" spans="1:14" s="177" customFormat="1" ht="25.5" customHeight="1">
      <c r="A23" s="369" t="s">
        <v>14</v>
      </c>
      <c r="B23" s="370" t="s">
        <v>619</v>
      </c>
      <c r="C23" s="796">
        <v>11500000</v>
      </c>
      <c r="D23" s="371"/>
      <c r="E23" s="173"/>
      <c r="F23" s="173"/>
      <c r="G23" s="371"/>
      <c r="H23" s="174"/>
      <c r="I23" s="174"/>
      <c r="J23" s="174"/>
      <c r="K23" s="175"/>
      <c r="L23" s="175"/>
      <c r="M23" s="175"/>
      <c r="N23" s="176"/>
    </row>
    <row r="24" spans="1:14" s="177" customFormat="1" ht="20.25" customHeight="1">
      <c r="A24" s="369" t="s">
        <v>14</v>
      </c>
      <c r="B24" s="370" t="s">
        <v>620</v>
      </c>
      <c r="C24" s="796"/>
      <c r="D24" s="172"/>
      <c r="E24" s="172"/>
      <c r="F24" s="172"/>
      <c r="G24" s="173"/>
      <c r="H24" s="173"/>
      <c r="I24" s="174"/>
      <c r="J24" s="174"/>
      <c r="K24" s="175"/>
      <c r="L24" s="175"/>
      <c r="M24" s="175"/>
      <c r="N24" s="176"/>
    </row>
    <row r="25" spans="1:14" s="177" customFormat="1" ht="32.25" customHeight="1">
      <c r="A25" s="369" t="s">
        <v>14</v>
      </c>
      <c r="B25" s="370" t="s">
        <v>621</v>
      </c>
      <c r="C25" s="796"/>
      <c r="D25" s="172"/>
      <c r="E25" s="172"/>
      <c r="F25" s="172"/>
      <c r="G25" s="172"/>
      <c r="H25" s="172"/>
      <c r="I25" s="173"/>
      <c r="J25" s="173"/>
      <c r="K25" s="175"/>
      <c r="L25" s="175"/>
      <c r="M25" s="175"/>
      <c r="N25" s="176"/>
    </row>
    <row r="26" spans="1:14" s="177" customFormat="1" ht="28.5" customHeight="1">
      <c r="A26" s="369" t="s">
        <v>14</v>
      </c>
      <c r="B26" s="370" t="s">
        <v>622</v>
      </c>
      <c r="C26" s="796"/>
      <c r="D26" s="172"/>
      <c r="E26" s="371"/>
      <c r="F26" s="371"/>
      <c r="G26" s="371"/>
      <c r="H26" s="371"/>
      <c r="I26" s="172"/>
      <c r="J26" s="172"/>
      <c r="K26" s="173"/>
      <c r="L26" s="173"/>
      <c r="M26" s="175"/>
      <c r="N26" s="176"/>
    </row>
    <row r="27" spans="1:14" ht="33" customHeight="1">
      <c r="A27" s="369" t="s">
        <v>14</v>
      </c>
      <c r="B27" s="370" t="s">
        <v>623</v>
      </c>
      <c r="C27" s="796"/>
      <c r="D27" s="172"/>
      <c r="E27" s="372"/>
      <c r="F27" s="372"/>
      <c r="G27" s="372"/>
      <c r="H27" s="372"/>
      <c r="I27" s="372"/>
      <c r="J27" s="372"/>
      <c r="K27" s="372"/>
      <c r="L27" s="372"/>
      <c r="M27" s="372"/>
      <c r="N27" s="373"/>
    </row>
    <row r="28" spans="1:14" ht="37.5" customHeight="1">
      <c r="A28" s="369" t="s">
        <v>14</v>
      </c>
      <c r="B28" s="370" t="s">
        <v>624</v>
      </c>
      <c r="C28" s="796"/>
      <c r="D28" s="172"/>
      <c r="E28" s="374"/>
      <c r="F28" s="374"/>
      <c r="G28" s="374"/>
      <c r="H28" s="374"/>
      <c r="I28" s="374"/>
      <c r="J28" s="374"/>
      <c r="K28" s="374"/>
      <c r="L28" s="374"/>
      <c r="M28" s="374"/>
      <c r="N28" s="375"/>
    </row>
    <row r="29" spans="1:14" s="217" customFormat="1" ht="25.5">
      <c r="A29" s="369" t="s">
        <v>14</v>
      </c>
      <c r="B29" s="370" t="s">
        <v>18</v>
      </c>
      <c r="C29" s="705">
        <v>158175.9</v>
      </c>
      <c r="D29" s="350"/>
      <c r="E29" s="354"/>
      <c r="F29" s="354"/>
      <c r="G29" s="354"/>
      <c r="H29" s="354"/>
      <c r="I29" s="354"/>
      <c r="J29" s="354"/>
      <c r="K29" s="350"/>
      <c r="L29" s="350"/>
      <c r="M29" s="350"/>
      <c r="N29" s="352"/>
    </row>
    <row r="30" spans="1:14" s="217" customFormat="1" ht="25.5">
      <c r="A30" s="369" t="s">
        <v>14</v>
      </c>
      <c r="B30" s="370" t="s">
        <v>627</v>
      </c>
      <c r="C30" s="705">
        <v>1215380.58</v>
      </c>
      <c r="D30" s="354"/>
      <c r="E30" s="354"/>
      <c r="F30" s="354"/>
      <c r="G30" s="354"/>
      <c r="H30" s="354"/>
      <c r="I30" s="354"/>
      <c r="J30" s="354"/>
      <c r="K30" s="350"/>
      <c r="L30" s="350"/>
      <c r="M30" s="350"/>
      <c r="N30" s="352"/>
    </row>
    <row r="31" spans="1:14" s="378" customFormat="1" ht="22.5" customHeight="1">
      <c r="A31" s="369" t="s">
        <v>320</v>
      </c>
      <c r="B31" s="370" t="s">
        <v>9</v>
      </c>
      <c r="C31" s="705">
        <f>100*1400*12*4</f>
        <v>6720000</v>
      </c>
      <c r="D31" s="376"/>
      <c r="E31" s="376"/>
      <c r="F31" s="376"/>
      <c r="G31" s="376"/>
      <c r="H31" s="376"/>
      <c r="I31" s="376"/>
      <c r="J31" s="376"/>
      <c r="K31" s="376"/>
      <c r="L31" s="376"/>
      <c r="M31" s="376"/>
      <c r="N31" s="377"/>
    </row>
    <row r="32" spans="1:14" ht="46.5" customHeight="1">
      <c r="A32" s="369" t="s">
        <v>345</v>
      </c>
      <c r="B32" s="370" t="s">
        <v>630</v>
      </c>
      <c r="C32" s="705">
        <v>84000</v>
      </c>
      <c r="D32" s="196"/>
      <c r="E32" s="196"/>
      <c r="F32" s="196"/>
      <c r="G32" s="196"/>
      <c r="H32" s="266"/>
      <c r="I32" s="266"/>
      <c r="J32" s="266"/>
      <c r="K32" s="175"/>
      <c r="L32" s="175"/>
      <c r="M32" s="175"/>
      <c r="N32" s="176"/>
    </row>
    <row r="33" spans="1:14" ht="38.25">
      <c r="A33" s="369" t="s">
        <v>356</v>
      </c>
      <c r="B33" s="370" t="s">
        <v>644</v>
      </c>
      <c r="C33" s="705">
        <v>143913</v>
      </c>
      <c r="D33" s="196"/>
      <c r="E33" s="196"/>
      <c r="F33" s="196"/>
      <c r="G33" s="196"/>
      <c r="H33" s="266"/>
      <c r="I33" s="266"/>
      <c r="J33" s="266"/>
      <c r="K33" s="175"/>
      <c r="L33" s="175"/>
      <c r="M33" s="175"/>
      <c r="N33" s="176"/>
    </row>
    <row r="34" spans="1:14" ht="38.25">
      <c r="A34" s="369" t="s">
        <v>396</v>
      </c>
      <c r="B34" s="370" t="s">
        <v>2</v>
      </c>
      <c r="C34" s="705">
        <v>252000</v>
      </c>
      <c r="D34" s="196"/>
      <c r="E34" s="196"/>
      <c r="F34" s="196"/>
      <c r="G34" s="196"/>
      <c r="H34" s="266"/>
      <c r="I34" s="266"/>
      <c r="J34" s="266"/>
      <c r="K34" s="175"/>
      <c r="L34" s="175"/>
      <c r="M34" s="175"/>
      <c r="N34" s="176"/>
    </row>
    <row r="35" spans="1:14" ht="54" customHeight="1">
      <c r="A35" s="369" t="s">
        <v>4</v>
      </c>
      <c r="B35" s="370" t="s">
        <v>662</v>
      </c>
      <c r="C35" s="705">
        <v>546000</v>
      </c>
      <c r="D35" s="172"/>
      <c r="E35" s="194" t="s">
        <v>5</v>
      </c>
      <c r="F35" s="194"/>
      <c r="G35" s="194"/>
      <c r="H35" s="196"/>
      <c r="I35" s="196"/>
      <c r="J35" s="196"/>
      <c r="K35" s="196"/>
      <c r="L35" s="266"/>
      <c r="M35" s="266"/>
      <c r="N35" s="362"/>
    </row>
    <row r="36" spans="1:14" s="177" customFormat="1" ht="27.75" customHeight="1">
      <c r="A36" s="369" t="s">
        <v>7</v>
      </c>
      <c r="B36" s="370" t="s">
        <v>340</v>
      </c>
      <c r="C36" s="705">
        <v>300000</v>
      </c>
      <c r="D36" s="172"/>
      <c r="E36" s="173"/>
      <c r="F36" s="173"/>
      <c r="G36" s="173"/>
      <c r="H36" s="179"/>
      <c r="I36" s="179"/>
      <c r="J36" s="179"/>
      <c r="K36" s="175"/>
      <c r="L36" s="175"/>
      <c r="M36" s="175"/>
      <c r="N36" s="176"/>
    </row>
    <row r="37" spans="1:14" s="177" customFormat="1" ht="25.5">
      <c r="A37" s="369" t="s">
        <v>11</v>
      </c>
      <c r="B37" s="370" t="s">
        <v>341</v>
      </c>
      <c r="C37" s="705">
        <v>85120</v>
      </c>
      <c r="D37" s="194"/>
      <c r="E37" s="173"/>
      <c r="F37" s="173"/>
      <c r="G37" s="173"/>
      <c r="H37" s="173"/>
      <c r="I37" s="174"/>
      <c r="J37" s="174"/>
      <c r="K37" s="174"/>
      <c r="L37" s="174"/>
      <c r="M37" s="174"/>
      <c r="N37" s="222"/>
    </row>
    <row r="38" spans="1:14" ht="39.75" customHeight="1">
      <c r="A38" s="369" t="s">
        <v>11</v>
      </c>
      <c r="B38" s="370" t="s">
        <v>652</v>
      </c>
      <c r="C38" s="705">
        <v>216000</v>
      </c>
      <c r="D38" s="172"/>
      <c r="E38" s="224"/>
      <c r="F38" s="224"/>
      <c r="G38" s="224"/>
      <c r="H38" s="173"/>
      <c r="I38" s="173"/>
      <c r="J38" s="173"/>
      <c r="K38" s="172"/>
      <c r="L38" s="172"/>
      <c r="M38" s="172"/>
      <c r="N38" s="225"/>
    </row>
    <row r="39" spans="1:14" ht="36" customHeight="1">
      <c r="A39" s="369" t="s">
        <v>4</v>
      </c>
      <c r="B39" s="370" t="s">
        <v>646</v>
      </c>
      <c r="C39" s="705">
        <v>85120</v>
      </c>
      <c r="D39" s="196"/>
      <c r="E39" s="194" t="s">
        <v>5</v>
      </c>
      <c r="F39" s="194"/>
      <c r="G39" s="194"/>
      <c r="H39" s="196" t="s">
        <v>5</v>
      </c>
      <c r="I39" s="196"/>
      <c r="J39" s="196"/>
      <c r="K39" s="196"/>
      <c r="L39" s="266"/>
      <c r="M39" s="266"/>
      <c r="N39" s="362"/>
    </row>
    <row r="40" spans="1:14" ht="25.5">
      <c r="A40" s="369" t="s">
        <v>355</v>
      </c>
      <c r="B40" s="370" t="s">
        <v>353</v>
      </c>
      <c r="C40" s="705">
        <v>45600</v>
      </c>
      <c r="D40" s="196"/>
      <c r="E40" s="196"/>
      <c r="F40" s="196"/>
      <c r="G40" s="196"/>
      <c r="H40" s="266"/>
      <c r="I40" s="266"/>
      <c r="J40" s="266"/>
      <c r="K40" s="175"/>
      <c r="L40" s="175"/>
      <c r="M40" s="175"/>
      <c r="N40" s="176"/>
    </row>
    <row r="41" spans="1:14" s="217" customFormat="1" ht="30.75" customHeight="1">
      <c r="A41" s="369" t="s">
        <v>14</v>
      </c>
      <c r="B41" s="370" t="s">
        <v>26</v>
      </c>
      <c r="C41" s="705">
        <v>3500000</v>
      </c>
      <c r="D41" s="350"/>
      <c r="E41" s="353"/>
      <c r="F41" s="353"/>
      <c r="G41" s="353"/>
      <c r="H41" s="353"/>
      <c r="I41" s="353"/>
      <c r="J41" s="353"/>
      <c r="K41" s="350"/>
      <c r="L41" s="350"/>
      <c r="M41" s="350"/>
      <c r="N41" s="352"/>
    </row>
    <row r="42" spans="1:14" s="217" customFormat="1" ht="30.75" customHeight="1">
      <c r="A42" s="369" t="s">
        <v>14</v>
      </c>
      <c r="B42" s="370" t="s">
        <v>649</v>
      </c>
      <c r="C42" s="705">
        <v>5024122.91</v>
      </c>
      <c r="D42" s="196"/>
      <c r="E42" s="196"/>
      <c r="F42" s="196"/>
      <c r="G42" s="360"/>
      <c r="H42" s="360"/>
      <c r="I42" s="360"/>
      <c r="J42" s="360"/>
      <c r="K42" s="360"/>
      <c r="L42" s="360"/>
      <c r="M42" s="360"/>
      <c r="N42" s="361"/>
    </row>
    <row r="43" spans="1:14" s="217" customFormat="1" ht="48.75" customHeight="1">
      <c r="A43" s="369" t="s">
        <v>14</v>
      </c>
      <c r="B43" s="370" t="s">
        <v>16</v>
      </c>
      <c r="C43" s="705">
        <v>2391.68</v>
      </c>
      <c r="D43" s="354"/>
      <c r="E43" s="354"/>
      <c r="F43" s="354"/>
      <c r="G43" s="354"/>
      <c r="H43" s="354"/>
      <c r="I43" s="360"/>
      <c r="J43" s="360"/>
      <c r="K43" s="360"/>
      <c r="L43" s="360"/>
      <c r="M43" s="360"/>
      <c r="N43" s="361"/>
    </row>
    <row r="44" spans="1:14" s="217" customFormat="1" ht="48.75" customHeight="1">
      <c r="A44" s="369" t="s">
        <v>14</v>
      </c>
      <c r="B44" s="370" t="s">
        <v>633</v>
      </c>
      <c r="C44" s="705">
        <v>22382.78</v>
      </c>
      <c r="D44" s="354"/>
      <c r="E44" s="354"/>
      <c r="F44" s="354"/>
      <c r="G44" s="360"/>
      <c r="H44" s="360"/>
      <c r="I44" s="360"/>
      <c r="J44" s="360"/>
      <c r="K44" s="360"/>
      <c r="L44" s="360"/>
      <c r="M44" s="360"/>
      <c r="N44" s="361"/>
    </row>
    <row r="45" spans="1:14" s="217" customFormat="1" ht="38.25" customHeight="1">
      <c r="A45" s="369" t="s">
        <v>14</v>
      </c>
      <c r="B45" s="370" t="s">
        <v>634</v>
      </c>
      <c r="C45" s="705">
        <v>1000000</v>
      </c>
      <c r="D45" s="350"/>
      <c r="E45" s="354"/>
      <c r="F45" s="354"/>
      <c r="G45" s="354"/>
      <c r="H45" s="354"/>
      <c r="I45" s="354"/>
      <c r="J45" s="354"/>
      <c r="K45" s="353"/>
      <c r="L45" s="353"/>
      <c r="M45" s="353"/>
      <c r="N45" s="379"/>
    </row>
    <row r="46" spans="1:14" s="217" customFormat="1" ht="44.25" customHeight="1">
      <c r="A46" s="369" t="s">
        <v>14</v>
      </c>
      <c r="B46" s="370" t="s">
        <v>633</v>
      </c>
      <c r="C46" s="705">
        <v>150000</v>
      </c>
      <c r="D46" s="350"/>
      <c r="E46" s="354"/>
      <c r="F46" s="354"/>
      <c r="G46" s="354"/>
      <c r="H46" s="354"/>
      <c r="I46" s="354"/>
      <c r="J46" s="354"/>
      <c r="K46" s="353"/>
      <c r="L46" s="353"/>
      <c r="M46" s="353"/>
      <c r="N46" s="379"/>
    </row>
    <row r="47" spans="1:14" s="217" customFormat="1" ht="61.5" customHeight="1">
      <c r="A47" s="369" t="s">
        <v>14</v>
      </c>
      <c r="B47" s="370" t="s">
        <v>20</v>
      </c>
      <c r="C47" s="705">
        <v>18000</v>
      </c>
      <c r="D47" s="350"/>
      <c r="E47" s="354"/>
      <c r="F47" s="354"/>
      <c r="G47" s="354"/>
      <c r="H47" s="354"/>
      <c r="I47" s="354"/>
      <c r="J47" s="354"/>
      <c r="K47" s="350"/>
      <c r="L47" s="350"/>
      <c r="M47" s="350"/>
      <c r="N47" s="352"/>
    </row>
    <row r="48" spans="1:14" s="217" customFormat="1" ht="36" customHeight="1">
      <c r="A48" s="369" t="s">
        <v>14</v>
      </c>
      <c r="B48" s="370" t="s">
        <v>635</v>
      </c>
      <c r="C48" s="705">
        <v>1650000</v>
      </c>
      <c r="D48" s="380"/>
      <c r="E48" s="354"/>
      <c r="F48" s="354"/>
      <c r="G48" s="380"/>
      <c r="H48" s="353"/>
      <c r="I48" s="353"/>
      <c r="J48" s="353"/>
      <c r="K48" s="350"/>
      <c r="L48" s="350"/>
      <c r="M48" s="350"/>
      <c r="N48" s="352"/>
    </row>
    <row r="49" spans="1:14" ht="62.25" customHeight="1">
      <c r="A49" s="369" t="s">
        <v>345</v>
      </c>
      <c r="B49" s="370" t="s">
        <v>636</v>
      </c>
      <c r="C49" s="705">
        <v>31251.46</v>
      </c>
      <c r="D49" s="196"/>
      <c r="E49" s="196"/>
      <c r="F49" s="196"/>
      <c r="G49" s="196"/>
      <c r="H49" s="266"/>
      <c r="I49" s="266"/>
      <c r="J49" s="266"/>
      <c r="K49" s="175"/>
      <c r="L49" s="175"/>
      <c r="M49" s="175"/>
      <c r="N49" s="176"/>
    </row>
    <row r="50" spans="1:14" ht="51.75" customHeight="1">
      <c r="A50" s="369" t="s">
        <v>345</v>
      </c>
      <c r="B50" s="370" t="s">
        <v>637</v>
      </c>
      <c r="C50" s="705">
        <v>28502.5</v>
      </c>
      <c r="D50" s="196"/>
      <c r="E50" s="196"/>
      <c r="F50" s="196"/>
      <c r="G50" s="196"/>
      <c r="H50" s="266"/>
      <c r="I50" s="266"/>
      <c r="J50" s="266"/>
      <c r="K50" s="175"/>
      <c r="L50" s="175"/>
      <c r="M50" s="175"/>
      <c r="N50" s="176"/>
    </row>
    <row r="51" spans="1:14" ht="44.25" customHeight="1">
      <c r="A51" s="369" t="s">
        <v>345</v>
      </c>
      <c r="B51" s="370" t="s">
        <v>347</v>
      </c>
      <c r="C51" s="705">
        <v>3747.25</v>
      </c>
      <c r="D51" s="196"/>
      <c r="E51" s="196"/>
      <c r="F51" s="196"/>
      <c r="G51" s="196"/>
      <c r="H51" s="266"/>
      <c r="I51" s="266"/>
      <c r="J51" s="266"/>
      <c r="K51" s="175"/>
      <c r="L51" s="175"/>
      <c r="M51" s="175"/>
      <c r="N51" s="176"/>
    </row>
    <row r="52" spans="1:14" ht="35.25" customHeight="1">
      <c r="A52" s="369" t="s">
        <v>345</v>
      </c>
      <c r="B52" s="370" t="s">
        <v>638</v>
      </c>
      <c r="C52" s="705">
        <v>13627.1</v>
      </c>
      <c r="D52" s="196"/>
      <c r="E52" s="196"/>
      <c r="F52" s="196"/>
      <c r="G52" s="196"/>
      <c r="H52" s="266"/>
      <c r="I52" s="266"/>
      <c r="J52" s="266"/>
      <c r="K52" s="175"/>
      <c r="L52" s="175"/>
      <c r="M52" s="175"/>
      <c r="N52" s="176"/>
    </row>
    <row r="53" spans="1:14" ht="32.25" customHeight="1">
      <c r="A53" s="369" t="s">
        <v>345</v>
      </c>
      <c r="B53" s="370" t="s">
        <v>8</v>
      </c>
      <c r="C53" s="705">
        <v>3513045.11</v>
      </c>
      <c r="D53" s="196"/>
      <c r="E53" s="196"/>
      <c r="F53" s="196"/>
      <c r="G53" s="196"/>
      <c r="H53" s="266"/>
      <c r="I53" s="266"/>
      <c r="J53" s="266"/>
      <c r="K53" s="175"/>
      <c r="L53" s="175"/>
      <c r="M53" s="175"/>
      <c r="N53" s="176"/>
    </row>
    <row r="54" spans="1:14" ht="25.5">
      <c r="A54" s="369" t="s">
        <v>355</v>
      </c>
      <c r="B54" s="370" t="s">
        <v>348</v>
      </c>
      <c r="C54" s="705">
        <v>37223.76</v>
      </c>
      <c r="D54" s="196"/>
      <c r="E54" s="196"/>
      <c r="F54" s="196"/>
      <c r="G54" s="196"/>
      <c r="H54" s="266"/>
      <c r="I54" s="266"/>
      <c r="J54" s="266"/>
      <c r="K54" s="175"/>
      <c r="L54" s="175"/>
      <c r="M54" s="175"/>
      <c r="N54" s="176"/>
    </row>
    <row r="55" spans="1:14" ht="25.5">
      <c r="A55" s="369" t="s">
        <v>355</v>
      </c>
      <c r="B55" s="370" t="s">
        <v>349</v>
      </c>
      <c r="C55" s="705">
        <v>500</v>
      </c>
      <c r="D55" s="196"/>
      <c r="E55" s="196"/>
      <c r="F55" s="196"/>
      <c r="G55" s="196"/>
      <c r="H55" s="266"/>
      <c r="I55" s="266"/>
      <c r="J55" s="266"/>
      <c r="K55" s="175"/>
      <c r="L55" s="175"/>
      <c r="M55" s="175"/>
      <c r="N55" s="176"/>
    </row>
    <row r="56" spans="1:14" ht="25.5">
      <c r="A56" s="369" t="s">
        <v>355</v>
      </c>
      <c r="B56" s="370" t="s">
        <v>350</v>
      </c>
      <c r="C56" s="705">
        <v>5300</v>
      </c>
      <c r="D56" s="196"/>
      <c r="E56" s="196"/>
      <c r="F56" s="196"/>
      <c r="G56" s="196"/>
      <c r="H56" s="266"/>
      <c r="I56" s="266"/>
      <c r="J56" s="266"/>
      <c r="K56" s="175"/>
      <c r="L56" s="175"/>
      <c r="M56" s="175"/>
      <c r="N56" s="176"/>
    </row>
    <row r="57" spans="1:14" ht="25.5">
      <c r="A57" s="369" t="s">
        <v>355</v>
      </c>
      <c r="B57" s="370" t="s">
        <v>351</v>
      </c>
      <c r="C57" s="705">
        <v>730</v>
      </c>
      <c r="D57" s="196"/>
      <c r="E57" s="196"/>
      <c r="F57" s="196"/>
      <c r="G57" s="196"/>
      <c r="H57" s="266"/>
      <c r="I57" s="266"/>
      <c r="J57" s="266"/>
      <c r="K57" s="175"/>
      <c r="L57" s="175"/>
      <c r="M57" s="175"/>
      <c r="N57" s="176"/>
    </row>
    <row r="58" spans="1:14" ht="71.25" customHeight="1">
      <c r="A58" s="369" t="s">
        <v>355</v>
      </c>
      <c r="B58" s="370" t="s">
        <v>352</v>
      </c>
      <c r="C58" s="705">
        <v>3500</v>
      </c>
      <c r="D58" s="196"/>
      <c r="E58" s="196"/>
      <c r="F58" s="196"/>
      <c r="G58" s="196"/>
      <c r="H58" s="266"/>
      <c r="I58" s="266"/>
      <c r="J58" s="266"/>
      <c r="K58" s="175"/>
      <c r="L58" s="175"/>
      <c r="M58" s="175"/>
      <c r="N58" s="176"/>
    </row>
    <row r="59" spans="1:14" ht="33.75" customHeight="1">
      <c r="A59" s="369" t="s">
        <v>355</v>
      </c>
      <c r="B59" s="370" t="s">
        <v>639</v>
      </c>
      <c r="C59" s="705">
        <v>5500</v>
      </c>
      <c r="D59" s="196"/>
      <c r="E59" s="196"/>
      <c r="F59" s="196"/>
      <c r="G59" s="196"/>
      <c r="H59" s="266"/>
      <c r="I59" s="266"/>
      <c r="J59" s="266"/>
      <c r="K59" s="175"/>
      <c r="L59" s="175"/>
      <c r="M59" s="175"/>
      <c r="N59" s="176"/>
    </row>
    <row r="60" spans="1:14" ht="25.5">
      <c r="A60" s="369" t="s">
        <v>355</v>
      </c>
      <c r="B60" s="370" t="s">
        <v>661</v>
      </c>
      <c r="C60" s="705">
        <v>13000</v>
      </c>
      <c r="D60" s="196"/>
      <c r="E60" s="196"/>
      <c r="F60" s="196"/>
      <c r="G60" s="196"/>
      <c r="H60" s="266"/>
      <c r="I60" s="266"/>
      <c r="J60" s="266"/>
      <c r="K60" s="175"/>
      <c r="L60" s="175"/>
      <c r="M60" s="175"/>
      <c r="N60" s="176"/>
    </row>
    <row r="61" spans="1:14" ht="36" customHeight="1">
      <c r="A61" s="369" t="s">
        <v>356</v>
      </c>
      <c r="B61" s="370" t="s">
        <v>640</v>
      </c>
      <c r="C61" s="705">
        <v>14964.4</v>
      </c>
      <c r="D61" s="196"/>
      <c r="E61" s="196"/>
      <c r="F61" s="196"/>
      <c r="G61" s="196"/>
      <c r="H61" s="266"/>
      <c r="I61" s="266"/>
      <c r="J61" s="266"/>
      <c r="K61" s="175"/>
      <c r="L61" s="175"/>
      <c r="M61" s="175"/>
      <c r="N61" s="176"/>
    </row>
    <row r="62" spans="1:14" ht="55.5" customHeight="1">
      <c r="A62" s="369" t="s">
        <v>356</v>
      </c>
      <c r="B62" s="370" t="s">
        <v>641</v>
      </c>
      <c r="C62" s="705">
        <v>23354.43</v>
      </c>
      <c r="D62" s="196"/>
      <c r="E62" s="196"/>
      <c r="F62" s="196"/>
      <c r="G62" s="196"/>
      <c r="H62" s="266"/>
      <c r="I62" s="266"/>
      <c r="J62" s="266"/>
      <c r="K62" s="175"/>
      <c r="L62" s="175"/>
      <c r="M62" s="175"/>
      <c r="N62" s="176"/>
    </row>
    <row r="63" spans="1:14" ht="25.5">
      <c r="A63" s="369" t="s">
        <v>356</v>
      </c>
      <c r="B63" s="370" t="s">
        <v>337</v>
      </c>
      <c r="C63" s="705">
        <v>5199.31</v>
      </c>
      <c r="D63" s="196"/>
      <c r="E63" s="196"/>
      <c r="F63" s="196"/>
      <c r="G63" s="196"/>
      <c r="H63" s="266"/>
      <c r="I63" s="266"/>
      <c r="J63" s="266"/>
      <c r="K63" s="175"/>
      <c r="L63" s="175"/>
      <c r="M63" s="175"/>
      <c r="N63" s="176"/>
    </row>
    <row r="64" spans="1:14" ht="39.75" customHeight="1">
      <c r="A64" s="369" t="s">
        <v>356</v>
      </c>
      <c r="B64" s="370" t="s">
        <v>642</v>
      </c>
      <c r="C64" s="705">
        <v>10759.29</v>
      </c>
      <c r="D64" s="196"/>
      <c r="E64" s="196"/>
      <c r="F64" s="196"/>
      <c r="G64" s="196"/>
      <c r="H64" s="266"/>
      <c r="I64" s="266"/>
      <c r="J64" s="266"/>
      <c r="K64" s="175"/>
      <c r="L64" s="175"/>
      <c r="M64" s="175"/>
      <c r="N64" s="176"/>
    </row>
    <row r="65" spans="1:14" ht="54.75" customHeight="1">
      <c r="A65" s="369" t="s">
        <v>356</v>
      </c>
      <c r="B65" s="370" t="s">
        <v>643</v>
      </c>
      <c r="C65" s="705">
        <v>19392</v>
      </c>
      <c r="D65" s="196"/>
      <c r="E65" s="196"/>
      <c r="F65" s="196"/>
      <c r="G65" s="196"/>
      <c r="H65" s="266"/>
      <c r="I65" s="266"/>
      <c r="J65" s="266"/>
      <c r="K65" s="175"/>
      <c r="L65" s="175"/>
      <c r="M65" s="175"/>
      <c r="N65" s="176"/>
    </row>
    <row r="66" spans="1:14" ht="55.5" customHeight="1">
      <c r="A66" s="369" t="s">
        <v>356</v>
      </c>
      <c r="B66" s="370" t="s">
        <v>645</v>
      </c>
      <c r="C66" s="705">
        <v>19489.43</v>
      </c>
      <c r="D66" s="196"/>
      <c r="E66" s="196"/>
      <c r="F66" s="196"/>
      <c r="G66" s="196"/>
      <c r="H66" s="266"/>
      <c r="I66" s="266"/>
      <c r="J66" s="266"/>
      <c r="K66" s="175"/>
      <c r="L66" s="175"/>
      <c r="M66" s="175"/>
      <c r="N66" s="176"/>
    </row>
    <row r="67" spans="1:14" ht="36" customHeight="1">
      <c r="A67" s="369" t="s">
        <v>396</v>
      </c>
      <c r="B67" s="370" t="s">
        <v>0</v>
      </c>
      <c r="C67" s="705">
        <v>42430</v>
      </c>
      <c r="D67" s="196"/>
      <c r="E67" s="196"/>
      <c r="F67" s="196"/>
      <c r="G67" s="196"/>
      <c r="H67" s="266"/>
      <c r="I67" s="266"/>
      <c r="J67" s="266"/>
      <c r="K67" s="175"/>
      <c r="L67" s="175"/>
      <c r="M67" s="175"/>
      <c r="N67" s="176"/>
    </row>
    <row r="68" spans="1:14" ht="31.5" customHeight="1">
      <c r="A68" s="369" t="s">
        <v>396</v>
      </c>
      <c r="B68" s="370" t="s">
        <v>1</v>
      </c>
      <c r="C68" s="705">
        <v>14040</v>
      </c>
      <c r="D68" s="196"/>
      <c r="E68" s="196"/>
      <c r="F68" s="196"/>
      <c r="G68" s="196"/>
      <c r="H68" s="266"/>
      <c r="I68" s="266"/>
      <c r="J68" s="266"/>
      <c r="K68" s="175"/>
      <c r="L68" s="175"/>
      <c r="M68" s="175"/>
      <c r="N68" s="176"/>
    </row>
    <row r="69" spans="1:14" ht="35.25" customHeight="1">
      <c r="A69" s="369" t="s">
        <v>396</v>
      </c>
      <c r="B69" s="370" t="s">
        <v>3</v>
      </c>
      <c r="C69" s="705">
        <v>9946</v>
      </c>
      <c r="D69" s="194"/>
      <c r="E69" s="196"/>
      <c r="F69" s="196"/>
      <c r="G69" s="196"/>
      <c r="H69" s="266"/>
      <c r="I69" s="266"/>
      <c r="J69" s="266"/>
      <c r="K69" s="175"/>
      <c r="L69" s="175"/>
      <c r="M69" s="175"/>
      <c r="N69" s="176"/>
    </row>
    <row r="70" spans="1:14" ht="57" customHeight="1">
      <c r="A70" s="369" t="s">
        <v>4</v>
      </c>
      <c r="B70" s="370" t="s">
        <v>664</v>
      </c>
      <c r="C70" s="705">
        <v>17333</v>
      </c>
      <c r="D70" s="194"/>
      <c r="E70" s="194" t="s">
        <v>5</v>
      </c>
      <c r="F70" s="194"/>
      <c r="G70" s="194" t="s">
        <v>5</v>
      </c>
      <c r="H70" s="173"/>
      <c r="I70" s="173" t="s">
        <v>5</v>
      </c>
      <c r="J70" s="173"/>
      <c r="K70" s="173" t="s">
        <v>5</v>
      </c>
      <c r="L70" s="173"/>
      <c r="M70" s="173" t="s">
        <v>5</v>
      </c>
      <c r="N70" s="257"/>
    </row>
    <row r="71" spans="1:14" ht="43.5" customHeight="1">
      <c r="A71" s="369" t="s">
        <v>4</v>
      </c>
      <c r="B71" s="370" t="s">
        <v>665</v>
      </c>
      <c r="C71" s="705">
        <v>12646.96</v>
      </c>
      <c r="D71" s="194"/>
      <c r="E71" s="194" t="s">
        <v>5</v>
      </c>
      <c r="F71" s="194"/>
      <c r="G71" s="194" t="s">
        <v>5</v>
      </c>
      <c r="H71" s="173"/>
      <c r="I71" s="173" t="s">
        <v>5</v>
      </c>
      <c r="J71" s="173"/>
      <c r="K71" s="173" t="s">
        <v>5</v>
      </c>
      <c r="L71" s="173"/>
      <c r="M71" s="173" t="s">
        <v>5</v>
      </c>
      <c r="N71" s="257"/>
    </row>
    <row r="72" spans="1:14" ht="38.25" customHeight="1">
      <c r="A72" s="369" t="s">
        <v>4</v>
      </c>
      <c r="B72" s="370" t="s">
        <v>666</v>
      </c>
      <c r="C72" s="705">
        <v>4780</v>
      </c>
      <c r="D72" s="194"/>
      <c r="E72" s="194" t="s">
        <v>5</v>
      </c>
      <c r="F72" s="194"/>
      <c r="G72" s="194" t="s">
        <v>5</v>
      </c>
      <c r="H72" s="173"/>
      <c r="I72" s="173" t="s">
        <v>5</v>
      </c>
      <c r="J72" s="173"/>
      <c r="K72" s="173" t="s">
        <v>5</v>
      </c>
      <c r="L72" s="173"/>
      <c r="M72" s="173" t="s">
        <v>5</v>
      </c>
      <c r="N72" s="257"/>
    </row>
    <row r="73" spans="1:14" ht="44.25" customHeight="1">
      <c r="A73" s="369" t="s">
        <v>355</v>
      </c>
      <c r="B73" s="370" t="s">
        <v>354</v>
      </c>
      <c r="C73" s="705">
        <v>1760</v>
      </c>
      <c r="D73" s="194"/>
      <c r="E73" s="196"/>
      <c r="F73" s="196"/>
      <c r="G73" s="196"/>
      <c r="H73" s="266"/>
      <c r="I73" s="266"/>
      <c r="J73" s="266"/>
      <c r="K73" s="175"/>
      <c r="L73" s="175"/>
      <c r="M73" s="175"/>
      <c r="N73" s="176"/>
    </row>
    <row r="74" spans="1:14" ht="38.25">
      <c r="A74" s="369" t="s">
        <v>4</v>
      </c>
      <c r="B74" s="370" t="s">
        <v>667</v>
      </c>
      <c r="C74" s="705">
        <v>11921.4</v>
      </c>
      <c r="D74" s="194"/>
      <c r="E74" s="194" t="s">
        <v>5</v>
      </c>
      <c r="F74" s="194"/>
      <c r="G74" s="194"/>
      <c r="H74" s="196"/>
      <c r="I74" s="196" t="s">
        <v>5</v>
      </c>
      <c r="J74" s="196"/>
      <c r="K74" s="196"/>
      <c r="L74" s="266"/>
      <c r="M74" s="266"/>
      <c r="N74" s="362"/>
    </row>
    <row r="75" spans="1:14" ht="61.5" customHeight="1">
      <c r="A75" s="369" t="s">
        <v>4</v>
      </c>
      <c r="B75" s="370" t="s">
        <v>650</v>
      </c>
      <c r="C75" s="705">
        <v>3050</v>
      </c>
      <c r="D75" s="194"/>
      <c r="E75" s="194" t="s">
        <v>5</v>
      </c>
      <c r="F75" s="194"/>
      <c r="G75" s="194" t="s">
        <v>5</v>
      </c>
      <c r="H75" s="173"/>
      <c r="I75" s="173" t="s">
        <v>5</v>
      </c>
      <c r="J75" s="173"/>
      <c r="K75" s="173" t="s">
        <v>5</v>
      </c>
      <c r="L75" s="173"/>
      <c r="M75" s="173" t="s">
        <v>5</v>
      </c>
      <c r="N75" s="257"/>
    </row>
    <row r="76" spans="1:14" ht="36.75" customHeight="1">
      <c r="A76" s="369" t="s">
        <v>4</v>
      </c>
      <c r="B76" s="370" t="s">
        <v>647</v>
      </c>
      <c r="C76" s="705">
        <v>1200</v>
      </c>
      <c r="D76" s="194"/>
      <c r="E76" s="194" t="s">
        <v>5</v>
      </c>
      <c r="F76" s="194"/>
      <c r="G76" s="194"/>
      <c r="H76" s="196"/>
      <c r="I76" s="196" t="s">
        <v>5</v>
      </c>
      <c r="J76" s="196"/>
      <c r="K76" s="196"/>
      <c r="L76" s="266"/>
      <c r="M76" s="266" t="s">
        <v>5</v>
      </c>
      <c r="N76" s="362"/>
    </row>
    <row r="77" spans="1:14" ht="55.5" customHeight="1">
      <c r="A77" s="369" t="s">
        <v>4</v>
      </c>
      <c r="B77" s="370" t="s">
        <v>651</v>
      </c>
      <c r="C77" s="705">
        <v>200000</v>
      </c>
      <c r="D77" s="194"/>
      <c r="E77" s="194" t="s">
        <v>5</v>
      </c>
      <c r="F77" s="194"/>
      <c r="G77" s="194"/>
      <c r="H77" s="196"/>
      <c r="I77" s="196"/>
      <c r="J77" s="196"/>
      <c r="K77" s="196"/>
      <c r="L77" s="266"/>
      <c r="M77" s="266"/>
      <c r="N77" s="362"/>
    </row>
    <row r="78" spans="1:14" s="177" customFormat="1" ht="68.25" customHeight="1">
      <c r="A78" s="369" t="s">
        <v>7</v>
      </c>
      <c r="B78" s="370" t="s">
        <v>653</v>
      </c>
      <c r="C78" s="705">
        <v>66241</v>
      </c>
      <c r="D78" s="172"/>
      <c r="E78" s="381"/>
      <c r="F78" s="381"/>
      <c r="G78" s="382"/>
      <c r="H78" s="382"/>
      <c r="I78" s="383"/>
      <c r="J78" s="383"/>
      <c r="K78" s="383"/>
      <c r="L78" s="383"/>
      <c r="M78" s="383"/>
      <c r="N78" s="384"/>
    </row>
    <row r="79" spans="1:14" s="177" customFormat="1" ht="57.75" customHeight="1">
      <c r="A79" s="369" t="s">
        <v>11</v>
      </c>
      <c r="B79" s="370" t="s">
        <v>654</v>
      </c>
      <c r="C79" s="705">
        <v>13350</v>
      </c>
      <c r="D79" s="194"/>
      <c r="E79" s="173"/>
      <c r="F79" s="173"/>
      <c r="G79" s="172"/>
      <c r="H79" s="174"/>
      <c r="I79" s="174"/>
      <c r="J79" s="174"/>
      <c r="K79" s="174"/>
      <c r="L79" s="174"/>
      <c r="M79" s="174"/>
      <c r="N79" s="222"/>
    </row>
    <row r="80" spans="1:14" ht="36.75" customHeight="1">
      <c r="A80" s="369" t="s">
        <v>11</v>
      </c>
      <c r="B80" s="370" t="s">
        <v>655</v>
      </c>
      <c r="C80" s="705">
        <v>19050</v>
      </c>
      <c r="D80" s="194"/>
      <c r="E80" s="224"/>
      <c r="F80" s="194"/>
      <c r="G80" s="194"/>
      <c r="H80" s="172"/>
      <c r="I80" s="172"/>
      <c r="J80" s="172"/>
      <c r="K80" s="172"/>
      <c r="L80" s="172"/>
      <c r="M80" s="172"/>
      <c r="N80" s="225"/>
    </row>
    <row r="81" spans="1:14" ht="44.25" customHeight="1">
      <c r="A81" s="369" t="s">
        <v>11</v>
      </c>
      <c r="B81" s="370" t="s">
        <v>656</v>
      </c>
      <c r="C81" s="705">
        <v>38761</v>
      </c>
      <c r="D81" s="385"/>
      <c r="E81" s="224"/>
      <c r="F81" s="194"/>
      <c r="G81" s="194"/>
      <c r="H81" s="172"/>
      <c r="I81" s="172"/>
      <c r="J81" s="172"/>
      <c r="K81" s="172"/>
      <c r="L81" s="172"/>
      <c r="M81" s="172"/>
      <c r="N81" s="225"/>
    </row>
    <row r="82" spans="1:14" ht="43.5" customHeight="1">
      <c r="A82" s="369" t="s">
        <v>11</v>
      </c>
      <c r="B82" s="370" t="s">
        <v>668</v>
      </c>
      <c r="C82" s="705">
        <v>3514</v>
      </c>
      <c r="D82" s="385"/>
      <c r="E82" s="229"/>
      <c r="F82" s="229"/>
      <c r="G82" s="229"/>
      <c r="H82" s="229"/>
      <c r="I82" s="230"/>
      <c r="J82" s="230"/>
      <c r="K82" s="230"/>
      <c r="L82" s="231"/>
      <c r="M82" s="231"/>
      <c r="N82" s="232"/>
    </row>
    <row r="83" spans="1:14" ht="38.25">
      <c r="A83" s="369" t="s">
        <v>12</v>
      </c>
      <c r="B83" s="370" t="s">
        <v>13</v>
      </c>
      <c r="C83" s="705">
        <v>19050.07</v>
      </c>
      <c r="D83" s="230"/>
      <c r="E83" s="386"/>
      <c r="F83" s="385"/>
      <c r="G83" s="385"/>
      <c r="H83" s="385"/>
      <c r="I83" s="385"/>
      <c r="J83" s="385"/>
      <c r="K83" s="385"/>
      <c r="L83" s="385"/>
      <c r="M83" s="385"/>
      <c r="N83" s="387"/>
    </row>
    <row r="84" spans="1:14" ht="38.25">
      <c r="A84" s="369" t="s">
        <v>12</v>
      </c>
      <c r="B84" s="370" t="s">
        <v>657</v>
      </c>
      <c r="C84" s="705">
        <v>32693.8</v>
      </c>
      <c r="D84" s="388"/>
      <c r="E84" s="386"/>
      <c r="F84" s="386"/>
      <c r="G84" s="385"/>
      <c r="H84" s="385"/>
      <c r="I84" s="385"/>
      <c r="J84" s="385"/>
      <c r="K84" s="385"/>
      <c r="L84" s="385"/>
      <c r="M84" s="385"/>
      <c r="N84" s="387"/>
    </row>
    <row r="85" spans="1:14" ht="27.75" customHeight="1" thickBot="1">
      <c r="A85" s="286"/>
      <c r="B85" s="287" t="s">
        <v>610</v>
      </c>
      <c r="C85" s="288">
        <f>SUM(C23:C84)</f>
        <v>36979060.12</v>
      </c>
      <c r="D85" s="211"/>
      <c r="E85" s="289"/>
      <c r="F85" s="289"/>
      <c r="G85" s="289"/>
      <c r="H85" s="289"/>
      <c r="I85" s="289"/>
      <c r="J85" s="289"/>
      <c r="K85" s="289"/>
      <c r="L85" s="289"/>
      <c r="M85" s="289"/>
      <c r="N85" s="290"/>
    </row>
    <row r="86" spans="1:14" s="217" customFormat="1" ht="18.75" customHeight="1">
      <c r="A86" s="772" t="s">
        <v>407</v>
      </c>
      <c r="B86" s="291" t="s">
        <v>470</v>
      </c>
      <c r="C86" s="774" t="s">
        <v>541</v>
      </c>
      <c r="D86" s="92">
        <v>2010</v>
      </c>
      <c r="E86" s="729">
        <v>2011</v>
      </c>
      <c r="F86" s="729"/>
      <c r="G86" s="729">
        <v>2012</v>
      </c>
      <c r="H86" s="729"/>
      <c r="I86" s="729">
        <v>2013</v>
      </c>
      <c r="J86" s="729"/>
      <c r="K86" s="729">
        <v>2014</v>
      </c>
      <c r="L86" s="729"/>
      <c r="M86" s="729">
        <v>2015</v>
      </c>
      <c r="N86" s="703"/>
    </row>
    <row r="87" spans="1:14" s="217" customFormat="1" ht="28.5" customHeight="1">
      <c r="A87" s="773"/>
      <c r="B87" s="292" t="s">
        <v>540</v>
      </c>
      <c r="C87" s="775"/>
      <c r="D87" s="292" t="s">
        <v>542</v>
      </c>
      <c r="E87" s="292" t="s">
        <v>543</v>
      </c>
      <c r="F87" s="292" t="s">
        <v>542</v>
      </c>
      <c r="G87" s="292" t="s">
        <v>543</v>
      </c>
      <c r="H87" s="292" t="s">
        <v>542</v>
      </c>
      <c r="I87" s="292" t="s">
        <v>543</v>
      </c>
      <c r="J87" s="292" t="s">
        <v>542</v>
      </c>
      <c r="K87" s="292" t="s">
        <v>543</v>
      </c>
      <c r="L87" s="292" t="s">
        <v>542</v>
      </c>
      <c r="M87" s="292" t="s">
        <v>543</v>
      </c>
      <c r="N87" s="293" t="s">
        <v>542</v>
      </c>
    </row>
    <row r="88" spans="1:14" s="217" customFormat="1" ht="25.5">
      <c r="A88" s="389" t="s">
        <v>14</v>
      </c>
      <c r="B88" s="390" t="s">
        <v>330</v>
      </c>
      <c r="C88" s="704">
        <v>283393.17</v>
      </c>
      <c r="D88" s="350"/>
      <c r="E88" s="354"/>
      <c r="F88" s="354"/>
      <c r="G88" s="354"/>
      <c r="H88" s="354"/>
      <c r="I88" s="354"/>
      <c r="J88" s="354"/>
      <c r="K88" s="350"/>
      <c r="L88" s="350"/>
      <c r="M88" s="350"/>
      <c r="N88" s="352"/>
    </row>
    <row r="89" spans="1:14" s="217" customFormat="1" ht="12.75">
      <c r="A89" s="389" t="s">
        <v>14</v>
      </c>
      <c r="B89" s="390" t="s">
        <v>19</v>
      </c>
      <c r="C89" s="704">
        <v>236160.96</v>
      </c>
      <c r="D89" s="350"/>
      <c r="E89" s="354"/>
      <c r="F89" s="354"/>
      <c r="G89" s="353"/>
      <c r="H89" s="353"/>
      <c r="I89" s="353"/>
      <c r="J89" s="353"/>
      <c r="K89" s="350"/>
      <c r="L89" s="350"/>
      <c r="M89" s="350"/>
      <c r="N89" s="352"/>
    </row>
    <row r="90" spans="1:14" s="217" customFormat="1" ht="54" customHeight="1">
      <c r="A90" s="389" t="s">
        <v>14</v>
      </c>
      <c r="B90" s="390" t="s">
        <v>331</v>
      </c>
      <c r="C90" s="704">
        <v>102500</v>
      </c>
      <c r="D90" s="354"/>
      <c r="E90" s="354"/>
      <c r="F90" s="353"/>
      <c r="G90" s="353"/>
      <c r="H90" s="353"/>
      <c r="I90" s="353"/>
      <c r="J90" s="353"/>
      <c r="K90" s="350"/>
      <c r="L90" s="350"/>
      <c r="M90" s="350"/>
      <c r="N90" s="352"/>
    </row>
    <row r="91" spans="1:14" s="217" customFormat="1" ht="51">
      <c r="A91" s="389" t="s">
        <v>24</v>
      </c>
      <c r="B91" s="390" t="s">
        <v>23</v>
      </c>
      <c r="C91" s="704">
        <v>13500</v>
      </c>
      <c r="D91" s="354"/>
      <c r="E91" s="354"/>
      <c r="F91" s="350"/>
      <c r="G91" s="350"/>
      <c r="H91" s="350"/>
      <c r="I91" s="350"/>
      <c r="J91" s="350"/>
      <c r="K91" s="350"/>
      <c r="L91" s="350"/>
      <c r="M91" s="350"/>
      <c r="N91" s="352"/>
    </row>
    <row r="92" spans="1:14" s="217" customFormat="1" ht="39.75" customHeight="1">
      <c r="A92" s="389" t="s">
        <v>24</v>
      </c>
      <c r="B92" s="390" t="s">
        <v>22</v>
      </c>
      <c r="C92" s="704">
        <v>14900</v>
      </c>
      <c r="D92" s="391"/>
      <c r="E92" s="354"/>
      <c r="F92" s="350"/>
      <c r="G92" s="350"/>
      <c r="H92" s="350"/>
      <c r="I92" s="350"/>
      <c r="J92" s="350"/>
      <c r="K92" s="350"/>
      <c r="L92" s="350"/>
      <c r="M92" s="350"/>
      <c r="N92" s="352"/>
    </row>
    <row r="93" spans="1:14" s="217" customFormat="1" ht="26.25" customHeight="1">
      <c r="A93" s="389" t="s">
        <v>24</v>
      </c>
      <c r="B93" s="390" t="s">
        <v>27</v>
      </c>
      <c r="C93" s="704">
        <v>118080</v>
      </c>
      <c r="D93" s="391"/>
      <c r="E93" s="229"/>
      <c r="F93" s="229"/>
      <c r="G93" s="229"/>
      <c r="H93" s="229"/>
      <c r="I93" s="229"/>
      <c r="J93" s="229"/>
      <c r="K93" s="229"/>
      <c r="L93" s="229"/>
      <c r="M93" s="229"/>
      <c r="N93" s="392"/>
    </row>
    <row r="94" spans="1:14" s="217" customFormat="1" ht="35.25" customHeight="1">
      <c r="A94" s="389" t="s">
        <v>24</v>
      </c>
      <c r="B94" s="390" t="s">
        <v>618</v>
      </c>
      <c r="C94" s="704">
        <v>472322</v>
      </c>
      <c r="D94" s="230"/>
      <c r="E94" s="229"/>
      <c r="F94" s="229"/>
      <c r="G94" s="229"/>
      <c r="H94" s="229"/>
      <c r="I94" s="229"/>
      <c r="J94" s="229"/>
      <c r="K94" s="229"/>
      <c r="L94" s="229"/>
      <c r="M94" s="229"/>
      <c r="N94" s="392"/>
    </row>
    <row r="95" spans="1:14" ht="60" customHeight="1">
      <c r="A95" s="389" t="s">
        <v>6</v>
      </c>
      <c r="B95" s="390" t="s">
        <v>632</v>
      </c>
      <c r="C95" s="704">
        <v>820293.49</v>
      </c>
      <c r="D95" s="230"/>
      <c r="E95" s="229"/>
      <c r="F95" s="229"/>
      <c r="G95" s="229"/>
      <c r="H95" s="230"/>
      <c r="I95" s="230"/>
      <c r="J95" s="230"/>
      <c r="K95" s="230"/>
      <c r="L95" s="230"/>
      <c r="M95" s="230"/>
      <c r="N95" s="259"/>
    </row>
    <row r="96" spans="1:14" ht="24.75" customHeight="1">
      <c r="A96" s="389" t="s">
        <v>320</v>
      </c>
      <c r="B96" s="390" t="s">
        <v>10</v>
      </c>
      <c r="C96" s="704">
        <v>700000</v>
      </c>
      <c r="D96" s="196"/>
      <c r="E96" s="274"/>
      <c r="F96" s="274"/>
      <c r="G96" s="274"/>
      <c r="H96" s="274"/>
      <c r="I96" s="274"/>
      <c r="J96" s="274"/>
      <c r="K96" s="230"/>
      <c r="L96" s="230"/>
      <c r="M96" s="230"/>
      <c r="N96" s="259"/>
    </row>
    <row r="97" spans="1:14" ht="39.75" customHeight="1">
      <c r="A97" s="389" t="s">
        <v>343</v>
      </c>
      <c r="B97" s="390" t="s">
        <v>332</v>
      </c>
      <c r="C97" s="704">
        <v>150000</v>
      </c>
      <c r="D97" s="196"/>
      <c r="E97" s="196"/>
      <c r="F97" s="196"/>
      <c r="G97" s="196"/>
      <c r="H97" s="266"/>
      <c r="I97" s="266"/>
      <c r="J97" s="266"/>
      <c r="K97" s="175"/>
      <c r="L97" s="175"/>
      <c r="M97" s="175"/>
      <c r="N97" s="176"/>
    </row>
    <row r="98" spans="1:14" ht="36.75" customHeight="1">
      <c r="A98" s="389" t="s">
        <v>343</v>
      </c>
      <c r="B98" s="390" t="s">
        <v>333</v>
      </c>
      <c r="C98" s="704">
        <v>150000</v>
      </c>
      <c r="D98" s="196"/>
      <c r="E98" s="196"/>
      <c r="F98" s="196"/>
      <c r="G98" s="196"/>
      <c r="H98" s="266"/>
      <c r="I98" s="266"/>
      <c r="J98" s="266"/>
      <c r="K98" s="175"/>
      <c r="L98" s="175"/>
      <c r="M98" s="175"/>
      <c r="N98" s="176"/>
    </row>
    <row r="99" spans="1:14" ht="37.5" customHeight="1">
      <c r="A99" s="389" t="s">
        <v>343</v>
      </c>
      <c r="B99" s="390" t="s">
        <v>334</v>
      </c>
      <c r="C99" s="704">
        <v>150000</v>
      </c>
      <c r="D99" s="196"/>
      <c r="E99" s="196"/>
      <c r="F99" s="196"/>
      <c r="G99" s="196"/>
      <c r="H99" s="266"/>
      <c r="I99" s="266"/>
      <c r="J99" s="266"/>
      <c r="K99" s="175"/>
      <c r="L99" s="175"/>
      <c r="M99" s="175"/>
      <c r="N99" s="176"/>
    </row>
    <row r="100" spans="1:14" ht="35.25" customHeight="1">
      <c r="A100" s="389" t="s">
        <v>345</v>
      </c>
      <c r="B100" s="390" t="s">
        <v>332</v>
      </c>
      <c r="C100" s="704">
        <v>136306.15</v>
      </c>
      <c r="D100" s="196"/>
      <c r="E100" s="196"/>
      <c r="F100" s="196"/>
      <c r="G100" s="196"/>
      <c r="H100" s="266"/>
      <c r="I100" s="266"/>
      <c r="J100" s="266"/>
      <c r="K100" s="175"/>
      <c r="L100" s="175"/>
      <c r="M100" s="175"/>
      <c r="N100" s="176"/>
    </row>
    <row r="101" spans="1:14" ht="25.5">
      <c r="A101" s="389" t="s">
        <v>356</v>
      </c>
      <c r="B101" s="390" t="s">
        <v>335</v>
      </c>
      <c r="C101" s="704">
        <v>21780.88</v>
      </c>
      <c r="D101" s="196"/>
      <c r="E101" s="196"/>
      <c r="F101" s="196"/>
      <c r="G101" s="196"/>
      <c r="H101" s="266"/>
      <c r="I101" s="266"/>
      <c r="J101" s="266"/>
      <c r="K101" s="175"/>
      <c r="L101" s="175"/>
      <c r="M101" s="175"/>
      <c r="N101" s="176"/>
    </row>
    <row r="102" spans="1:14" ht="25.5">
      <c r="A102" s="389" t="s">
        <v>356</v>
      </c>
      <c r="B102" s="390" t="s">
        <v>336</v>
      </c>
      <c r="C102" s="704">
        <v>18267.83</v>
      </c>
      <c r="D102" s="173"/>
      <c r="E102" s="196"/>
      <c r="F102" s="196"/>
      <c r="G102" s="196"/>
      <c r="H102" s="266"/>
      <c r="I102" s="266"/>
      <c r="J102" s="266"/>
      <c r="K102" s="175"/>
      <c r="L102" s="175"/>
      <c r="M102" s="175"/>
      <c r="N102" s="176"/>
    </row>
    <row r="103" spans="1:14" ht="57.75" customHeight="1">
      <c r="A103" s="389" t="s">
        <v>4</v>
      </c>
      <c r="B103" s="390" t="s">
        <v>328</v>
      </c>
      <c r="C103" s="704">
        <v>981</v>
      </c>
      <c r="D103" s="229"/>
      <c r="E103" s="173" t="s">
        <v>533</v>
      </c>
      <c r="F103" s="173"/>
      <c r="G103" s="173" t="s">
        <v>533</v>
      </c>
      <c r="H103" s="174"/>
      <c r="I103" s="174" t="s">
        <v>533</v>
      </c>
      <c r="J103" s="174"/>
      <c r="K103" s="175" t="s">
        <v>533</v>
      </c>
      <c r="L103" s="175"/>
      <c r="M103" s="175" t="s">
        <v>533</v>
      </c>
      <c r="N103" s="176"/>
    </row>
    <row r="104" spans="1:14" ht="53.25" customHeight="1">
      <c r="A104" s="389" t="s">
        <v>4</v>
      </c>
      <c r="B104" s="390" t="s">
        <v>329</v>
      </c>
      <c r="C104" s="704">
        <v>86235.88</v>
      </c>
      <c r="D104" s="230"/>
      <c r="E104" s="229" t="s">
        <v>533</v>
      </c>
      <c r="F104" s="229"/>
      <c r="G104" s="229" t="s">
        <v>533</v>
      </c>
      <c r="H104" s="229"/>
      <c r="I104" s="229" t="s">
        <v>533</v>
      </c>
      <c r="J104" s="229"/>
      <c r="K104" s="229" t="s">
        <v>533</v>
      </c>
      <c r="L104" s="231"/>
      <c r="M104" s="231" t="s">
        <v>533</v>
      </c>
      <c r="N104" s="232"/>
    </row>
    <row r="105" spans="1:14" ht="56.25" customHeight="1">
      <c r="A105" s="389" t="s">
        <v>7</v>
      </c>
      <c r="B105" s="390" t="s">
        <v>338</v>
      </c>
      <c r="C105" s="704">
        <v>108911.42</v>
      </c>
      <c r="D105" s="230"/>
      <c r="E105" s="229"/>
      <c r="F105" s="229"/>
      <c r="G105" s="230"/>
      <c r="H105" s="230"/>
      <c r="I105" s="230"/>
      <c r="J105" s="230"/>
      <c r="K105" s="230"/>
      <c r="L105" s="230"/>
      <c r="M105" s="230"/>
      <c r="N105" s="259"/>
    </row>
    <row r="106" spans="1:14" ht="25.5">
      <c r="A106" s="389" t="s">
        <v>11</v>
      </c>
      <c r="B106" s="390" t="s">
        <v>339</v>
      </c>
      <c r="C106" s="704">
        <v>60237</v>
      </c>
      <c r="D106" s="393"/>
      <c r="E106" s="394"/>
      <c r="F106" s="394"/>
      <c r="G106" s="393"/>
      <c r="H106" s="393"/>
      <c r="I106" s="393"/>
      <c r="J106" s="393"/>
      <c r="K106" s="393"/>
      <c r="L106" s="393"/>
      <c r="M106" s="393"/>
      <c r="N106" s="395"/>
    </row>
    <row r="107" spans="1:14" ht="23.25" customHeight="1" thickBot="1">
      <c r="A107" s="396"/>
      <c r="B107" s="397" t="s">
        <v>472</v>
      </c>
      <c r="C107" s="398">
        <f>SUM(C88:C106)</f>
        <v>3643869.78</v>
      </c>
      <c r="D107" s="399"/>
      <c r="E107" s="400"/>
      <c r="F107" s="400"/>
      <c r="G107" s="400"/>
      <c r="H107" s="400"/>
      <c r="I107" s="400"/>
      <c r="J107" s="400"/>
      <c r="K107" s="400"/>
      <c r="L107" s="400"/>
      <c r="M107" s="400"/>
      <c r="N107" s="401"/>
    </row>
    <row r="108" spans="1:14" ht="42.75" customHeight="1" thickBot="1">
      <c r="A108" s="797" t="s">
        <v>604</v>
      </c>
      <c r="B108" s="798"/>
      <c r="C108" s="402">
        <f>C107+C85+C20</f>
        <v>55738014.12</v>
      </c>
      <c r="D108" s="403"/>
      <c r="E108" s="404"/>
      <c r="F108" s="404"/>
      <c r="G108" s="404"/>
      <c r="H108" s="404"/>
      <c r="I108" s="404"/>
      <c r="J108" s="404"/>
      <c r="K108" s="404"/>
      <c r="L108" s="404"/>
      <c r="M108" s="404"/>
      <c r="N108" s="405"/>
    </row>
    <row r="109" spans="1:14" ht="18.75" customHeight="1">
      <c r="A109" s="799" t="s">
        <v>648</v>
      </c>
      <c r="B109" s="799"/>
      <c r="C109" s="799"/>
      <c r="D109" s="799"/>
      <c r="E109" s="799"/>
      <c r="F109" s="799"/>
      <c r="G109" s="799"/>
      <c r="H109" s="799"/>
      <c r="I109" s="799"/>
      <c r="J109" s="799"/>
      <c r="K109" s="799"/>
      <c r="L109" s="799"/>
      <c r="M109" s="799"/>
      <c r="N109" s="799"/>
    </row>
    <row r="110" spans="1:14" ht="14.25" customHeight="1" thickBot="1">
      <c r="A110" s="406"/>
      <c r="B110" s="407"/>
      <c r="C110" s="408"/>
      <c r="D110" s="409"/>
      <c r="E110" s="409"/>
      <c r="F110" s="409"/>
      <c r="G110" s="409"/>
      <c r="H110" s="409"/>
      <c r="I110" s="409"/>
      <c r="J110" s="409"/>
      <c r="K110" s="409"/>
      <c r="L110" s="409"/>
      <c r="M110" s="409"/>
      <c r="N110" s="409"/>
    </row>
    <row r="111" spans="1:14" ht="22.5" customHeight="1">
      <c r="A111" s="406"/>
      <c r="B111" s="312" t="s">
        <v>536</v>
      </c>
      <c r="C111" s="653">
        <f>C20</f>
        <v>15115084.22</v>
      </c>
      <c r="D111" s="655">
        <f>C111/$C$114</f>
        <v>0.2711808889971985</v>
      </c>
      <c r="E111" s="409"/>
      <c r="F111" s="409"/>
      <c r="G111" s="409"/>
      <c r="H111" s="409"/>
      <c r="I111" s="409"/>
      <c r="J111" s="409"/>
      <c r="K111" s="409"/>
      <c r="L111" s="409"/>
      <c r="M111" s="409"/>
      <c r="N111" s="409"/>
    </row>
    <row r="112" spans="1:14" ht="27" customHeight="1">
      <c r="A112" s="406"/>
      <c r="B112" s="313" t="s">
        <v>537</v>
      </c>
      <c r="C112" s="651">
        <f>C85</f>
        <v>36979060.12</v>
      </c>
      <c r="D112" s="656">
        <f>C112/$C$114</f>
        <v>0.6634441629080415</v>
      </c>
      <c r="E112" s="409"/>
      <c r="F112" s="409"/>
      <c r="G112" s="409"/>
      <c r="H112" s="409"/>
      <c r="I112" s="409"/>
      <c r="J112" s="409"/>
      <c r="K112" s="409"/>
      <c r="L112" s="409"/>
      <c r="M112" s="409"/>
      <c r="N112" s="409"/>
    </row>
    <row r="113" spans="1:14" ht="27" customHeight="1">
      <c r="A113" s="406"/>
      <c r="B113" s="314" t="s">
        <v>538</v>
      </c>
      <c r="C113" s="652">
        <f>C107</f>
        <v>3643869.78</v>
      </c>
      <c r="D113" s="657">
        <f>C113/$C$114</f>
        <v>0.06537494809476</v>
      </c>
      <c r="E113" s="409"/>
      <c r="F113" s="409"/>
      <c r="G113" s="409"/>
      <c r="H113" s="409"/>
      <c r="I113" s="409"/>
      <c r="J113" s="409"/>
      <c r="K113" s="409"/>
      <c r="L113" s="409"/>
      <c r="M113" s="409"/>
      <c r="N113" s="409"/>
    </row>
    <row r="114" spans="1:14" ht="27" customHeight="1" thickBot="1">
      <c r="A114" s="410"/>
      <c r="B114" s="315" t="s">
        <v>539</v>
      </c>
      <c r="C114" s="654">
        <f>SUM(C111:C113)</f>
        <v>55738014.12</v>
      </c>
      <c r="D114" s="658">
        <f>C114/$C$114</f>
        <v>1</v>
      </c>
      <c r="E114" s="409"/>
      <c r="F114" s="409"/>
      <c r="G114" s="409"/>
      <c r="H114" s="409"/>
      <c r="I114" s="409"/>
      <c r="J114" s="409"/>
      <c r="K114" s="409"/>
      <c r="L114" s="409"/>
      <c r="M114" s="409"/>
      <c r="N114" s="409"/>
    </row>
    <row r="115" spans="3:5" ht="212.25" customHeight="1" thickBot="1">
      <c r="C115" s="412"/>
      <c r="D115" s="409"/>
      <c r="E115" s="217"/>
    </row>
    <row r="116" spans="1:14" ht="31.5" customHeight="1">
      <c r="A116" s="800" t="s">
        <v>407</v>
      </c>
      <c r="B116" s="413" t="s">
        <v>540</v>
      </c>
      <c r="C116" s="802" t="s">
        <v>541</v>
      </c>
      <c r="D116" s="414">
        <v>2010</v>
      </c>
      <c r="E116" s="804">
        <v>2011</v>
      </c>
      <c r="F116" s="804"/>
      <c r="G116" s="804">
        <v>2012</v>
      </c>
      <c r="H116" s="804"/>
      <c r="I116" s="804">
        <v>2013</v>
      </c>
      <c r="J116" s="804"/>
      <c r="K116" s="804">
        <v>2014</v>
      </c>
      <c r="L116" s="804"/>
      <c r="M116" s="804">
        <v>2015</v>
      </c>
      <c r="N116" s="805"/>
    </row>
    <row r="117" spans="1:14" ht="28.5" customHeight="1">
      <c r="A117" s="801"/>
      <c r="B117" s="415" t="s">
        <v>607</v>
      </c>
      <c r="C117" s="803"/>
      <c r="D117" s="416" t="s">
        <v>542</v>
      </c>
      <c r="E117" s="416" t="s">
        <v>543</v>
      </c>
      <c r="F117" s="416" t="s">
        <v>542</v>
      </c>
      <c r="G117" s="416" t="s">
        <v>543</v>
      </c>
      <c r="H117" s="416" t="s">
        <v>542</v>
      </c>
      <c r="I117" s="416" t="s">
        <v>543</v>
      </c>
      <c r="J117" s="416" t="s">
        <v>542</v>
      </c>
      <c r="K117" s="416" t="s">
        <v>543</v>
      </c>
      <c r="L117" s="416" t="s">
        <v>542</v>
      </c>
      <c r="M117" s="416" t="s">
        <v>543</v>
      </c>
      <c r="N117" s="417" t="s">
        <v>542</v>
      </c>
    </row>
    <row r="118" spans="1:14" s="217" customFormat="1" ht="36.75" customHeight="1">
      <c r="A118" s="418" t="s">
        <v>14</v>
      </c>
      <c r="B118" s="419" t="s">
        <v>626</v>
      </c>
      <c r="C118" s="685">
        <v>1203368.07</v>
      </c>
      <c r="D118" s="172"/>
      <c r="E118" s="420"/>
      <c r="F118" s="420"/>
      <c r="G118" s="350"/>
      <c r="H118" s="350"/>
      <c r="I118" s="350"/>
      <c r="J118" s="350"/>
      <c r="K118" s="350"/>
      <c r="L118" s="350"/>
      <c r="M118" s="350"/>
      <c r="N118" s="352"/>
    </row>
    <row r="119" spans="1:14" s="217" customFormat="1" ht="34.5" customHeight="1">
      <c r="A119" s="418" t="s">
        <v>14</v>
      </c>
      <c r="B119" s="419" t="s">
        <v>15</v>
      </c>
      <c r="C119" s="685">
        <v>25857.65</v>
      </c>
      <c r="D119" s="421"/>
      <c r="E119" s="421"/>
      <c r="F119" s="421"/>
      <c r="G119" s="421"/>
      <c r="H119" s="421"/>
      <c r="I119" s="421"/>
      <c r="J119" s="421"/>
      <c r="K119" s="421"/>
      <c r="L119" s="421"/>
      <c r="M119" s="421"/>
      <c r="N119" s="422"/>
    </row>
    <row r="120" spans="1:14" s="217" customFormat="1" ht="42" customHeight="1">
      <c r="A120" s="418" t="s">
        <v>14</v>
      </c>
      <c r="B120" s="419" t="s">
        <v>17</v>
      </c>
      <c r="C120" s="685">
        <v>10224.13</v>
      </c>
      <c r="D120" s="350"/>
      <c r="E120" s="350"/>
      <c r="F120" s="350"/>
      <c r="G120" s="350"/>
      <c r="H120" s="350"/>
      <c r="I120" s="350"/>
      <c r="J120" s="350"/>
      <c r="K120" s="350"/>
      <c r="L120" s="350"/>
      <c r="M120" s="350"/>
      <c r="N120" s="352"/>
    </row>
    <row r="121" spans="1:14" s="217" customFormat="1" ht="21" customHeight="1" thickBot="1">
      <c r="A121" s="423"/>
      <c r="B121" s="424" t="s">
        <v>660</v>
      </c>
      <c r="C121" s="425">
        <f>SUM(C118:C120)</f>
        <v>1239449.8499999999</v>
      </c>
      <c r="D121" s="211"/>
      <c r="E121" s="211"/>
      <c r="F121" s="211"/>
      <c r="G121" s="211"/>
      <c r="H121" s="211"/>
      <c r="I121" s="211"/>
      <c r="J121" s="211"/>
      <c r="K121" s="211"/>
      <c r="L121" s="211"/>
      <c r="M121" s="211"/>
      <c r="N121" s="212"/>
    </row>
    <row r="122" spans="1:3" s="217" customFormat="1" ht="12.75">
      <c r="A122" s="343"/>
      <c r="B122" s="412"/>
      <c r="C122" s="412"/>
    </row>
    <row r="124" spans="1:3" s="217" customFormat="1" ht="12.75">
      <c r="A124" s="343"/>
      <c r="B124" s="412"/>
      <c r="C124" s="412"/>
    </row>
    <row r="125" spans="1:3" s="217" customFormat="1" ht="12.75">
      <c r="A125" s="343"/>
      <c r="B125" s="163" t="s">
        <v>602</v>
      </c>
      <c r="C125" s="426">
        <f>C121+C114</f>
        <v>56977463.97</v>
      </c>
    </row>
    <row r="126" spans="1:3" s="217" customFormat="1" ht="12.75">
      <c r="A126" s="343"/>
      <c r="B126" s="412"/>
      <c r="C126" s="412"/>
    </row>
    <row r="127" spans="1:3" s="217" customFormat="1" ht="12.75">
      <c r="A127" s="343"/>
      <c r="B127" s="412"/>
      <c r="C127" s="412"/>
    </row>
    <row r="128" spans="1:3" s="217" customFormat="1" ht="12.75">
      <c r="A128" s="343"/>
      <c r="B128" s="412"/>
      <c r="C128" s="412"/>
    </row>
    <row r="129" spans="2:5" s="217" customFormat="1" ht="23.25" customHeight="1">
      <c r="B129" s="691" t="s">
        <v>14</v>
      </c>
      <c r="C129" s="692">
        <f>C8+C9+C10+C13+C14+C23+C29+C30+C41+C42+C43+C44+C45+C46+C47+C48+C88+C89+C90+C91+C92+C93+C94+C118+C119+C120</f>
        <v>33868994.4</v>
      </c>
      <c r="D129" s="686"/>
      <c r="E129" s="686"/>
    </row>
    <row r="130" spans="2:7" s="217" customFormat="1" ht="24" customHeight="1">
      <c r="B130" s="530" t="s">
        <v>320</v>
      </c>
      <c r="C130" s="692">
        <f>C31+C15+C96</f>
        <v>15107105</v>
      </c>
      <c r="D130" s="687"/>
      <c r="E130" s="687"/>
      <c r="F130" s="687"/>
      <c r="G130" s="687"/>
    </row>
    <row r="131" spans="2:7" s="217" customFormat="1" ht="18.75" customHeight="1">
      <c r="B131" s="530" t="s">
        <v>324</v>
      </c>
      <c r="C131" s="692">
        <f>C18+C19+C32+C49+C50+C51+C52+C53+C100</f>
        <v>3875469.44</v>
      </c>
      <c r="D131" s="687"/>
      <c r="E131" s="688"/>
      <c r="F131" s="688"/>
      <c r="G131" s="688"/>
    </row>
    <row r="132" spans="2:7" s="217" customFormat="1" ht="20.25" customHeight="1">
      <c r="B132" s="530" t="s">
        <v>323</v>
      </c>
      <c r="C132" s="692">
        <f>C104+C103+C77+C76+C75+C74+C72+C71+C70+C39+C35+C17</f>
        <v>984023.02</v>
      </c>
      <c r="D132" s="687"/>
      <c r="E132" s="688"/>
      <c r="F132" s="688"/>
      <c r="G132" s="688"/>
    </row>
    <row r="133" spans="2:3" s="217" customFormat="1" ht="25.5" customHeight="1">
      <c r="B133" s="530" t="s">
        <v>6</v>
      </c>
      <c r="C133" s="692">
        <f>C95</f>
        <v>820293.49</v>
      </c>
    </row>
    <row r="134" spans="2:7" s="217" customFormat="1" ht="15.75" customHeight="1">
      <c r="B134" s="530" t="s">
        <v>343</v>
      </c>
      <c r="C134" s="692">
        <f>C16+C97+C98+C99</f>
        <v>650000</v>
      </c>
      <c r="D134" s="687"/>
      <c r="E134" s="687"/>
      <c r="F134" s="687"/>
      <c r="G134" s="687"/>
    </row>
    <row r="135" spans="2:7" s="217" customFormat="1" ht="20.25" customHeight="1">
      <c r="B135" s="530" t="s">
        <v>326</v>
      </c>
      <c r="C135" s="692">
        <f>C36+C78+C105</f>
        <v>475152.42</v>
      </c>
      <c r="D135" s="687"/>
      <c r="E135" s="688"/>
      <c r="F135" s="688"/>
      <c r="G135" s="688"/>
    </row>
    <row r="136" spans="2:7" s="217" customFormat="1" ht="21.75" customHeight="1">
      <c r="B136" s="530" t="s">
        <v>325</v>
      </c>
      <c r="C136" s="692">
        <f>C37+C38+C79+C80+C81+C82+C106</f>
        <v>436032</v>
      </c>
      <c r="D136" s="687"/>
      <c r="E136" s="688"/>
      <c r="F136" s="688"/>
      <c r="G136" s="688"/>
    </row>
    <row r="137" spans="2:7" s="217" customFormat="1" ht="22.5" customHeight="1">
      <c r="B137" s="693" t="s">
        <v>319</v>
      </c>
      <c r="C137" s="692">
        <f>C34+C67+C68+C69</f>
        <v>318416</v>
      </c>
      <c r="D137" s="687"/>
      <c r="E137" s="688"/>
      <c r="F137" s="688"/>
      <c r="G137" s="688"/>
    </row>
    <row r="138" spans="2:7" s="217" customFormat="1" ht="17.25" customHeight="1">
      <c r="B138" s="530" t="s">
        <v>322</v>
      </c>
      <c r="C138" s="692">
        <f>C33+C62+C63+C64+C65+C66+C101+C102+C61</f>
        <v>277120.57</v>
      </c>
      <c r="D138" s="687"/>
      <c r="E138" s="688"/>
      <c r="F138" s="688"/>
      <c r="G138" s="688"/>
    </row>
    <row r="139" spans="2:3" s="217" customFormat="1" ht="29.25" customHeight="1">
      <c r="B139" s="530" t="s">
        <v>327</v>
      </c>
      <c r="C139" s="692">
        <f>C73+C60+C59+C58+C57+C56+C55+C54+C40</f>
        <v>113113.76000000001</v>
      </c>
    </row>
    <row r="140" spans="2:3" s="217" customFormat="1" ht="21.75" customHeight="1">
      <c r="B140" s="530" t="s">
        <v>321</v>
      </c>
      <c r="C140" s="692">
        <f>C83+C84</f>
        <v>51743.869999999995</v>
      </c>
    </row>
    <row r="141" spans="1:3" s="217" customFormat="1" ht="21.75" customHeight="1">
      <c r="A141" s="343"/>
      <c r="B141" s="689"/>
      <c r="C141" s="690">
        <f>SUM(C129:C140)</f>
        <v>56977463.97</v>
      </c>
    </row>
    <row r="142" spans="1:3" s="217" customFormat="1" ht="12.75">
      <c r="A142" s="343"/>
      <c r="B142" s="412"/>
      <c r="C142" s="684">
        <f>C125-C141</f>
        <v>0</v>
      </c>
    </row>
    <row r="143" spans="1:3" s="217" customFormat="1" ht="12.75">
      <c r="A143" s="343"/>
      <c r="B143" s="412"/>
      <c r="C143" s="412"/>
    </row>
    <row r="144" spans="1:3" s="217" customFormat="1" ht="12.75">
      <c r="A144" s="343"/>
      <c r="B144" s="412"/>
      <c r="C144" s="412"/>
    </row>
    <row r="145" spans="1:3" s="217" customFormat="1" ht="12.75">
      <c r="A145" s="343"/>
      <c r="B145" s="412"/>
      <c r="C145" s="412"/>
    </row>
    <row r="146" spans="1:3" s="217" customFormat="1" ht="12.75">
      <c r="A146" s="343"/>
      <c r="B146" s="412"/>
      <c r="C146" s="412"/>
    </row>
    <row r="147" spans="1:3" s="217" customFormat="1" ht="12.75">
      <c r="A147" s="343"/>
      <c r="B147" s="412"/>
      <c r="C147" s="412"/>
    </row>
    <row r="148" spans="1:3" s="217" customFormat="1" ht="12.75">
      <c r="A148" s="343"/>
      <c r="B148" s="412"/>
      <c r="C148" s="412"/>
    </row>
    <row r="149" spans="1:3" s="217" customFormat="1" ht="12.75">
      <c r="A149" s="343"/>
      <c r="B149" s="412"/>
      <c r="C149" s="412"/>
    </row>
    <row r="150" spans="1:3" s="217" customFormat="1" ht="12.75">
      <c r="A150" s="343"/>
      <c r="B150" s="412"/>
      <c r="C150" s="412"/>
    </row>
    <row r="151" spans="1:3" s="217" customFormat="1" ht="12.75">
      <c r="A151" s="343"/>
      <c r="B151" s="412"/>
      <c r="C151" s="412"/>
    </row>
    <row r="152" spans="1:3" s="217" customFormat="1" ht="12.75">
      <c r="A152" s="343"/>
      <c r="B152" s="412"/>
      <c r="C152" s="412"/>
    </row>
    <row r="153" spans="1:3" s="217" customFormat="1" ht="12.75">
      <c r="A153" s="343"/>
      <c r="B153" s="412"/>
      <c r="C153" s="412"/>
    </row>
    <row r="154" spans="1:3" s="217" customFormat="1" ht="12.75">
      <c r="A154" s="343"/>
      <c r="B154" s="412"/>
      <c r="C154" s="412"/>
    </row>
    <row r="155" spans="1:3" s="217" customFormat="1" ht="12.75">
      <c r="A155" s="343"/>
      <c r="B155" s="412"/>
      <c r="C155" s="412"/>
    </row>
    <row r="156" spans="1:3" s="217" customFormat="1" ht="12.75">
      <c r="A156" s="343"/>
      <c r="B156" s="412"/>
      <c r="C156" s="412"/>
    </row>
    <row r="157" spans="1:3" s="217" customFormat="1" ht="12.75">
      <c r="A157" s="343"/>
      <c r="B157" s="412"/>
      <c r="C157" s="412"/>
    </row>
    <row r="158" spans="1:3" s="217" customFormat="1" ht="12.75">
      <c r="A158" s="343"/>
      <c r="B158" s="412"/>
      <c r="C158" s="412"/>
    </row>
    <row r="159" spans="1:3" s="217" customFormat="1" ht="12.75">
      <c r="A159" s="343"/>
      <c r="B159" s="412"/>
      <c r="C159" s="412"/>
    </row>
    <row r="160" spans="1:3" s="217" customFormat="1" ht="12.75">
      <c r="A160" s="343"/>
      <c r="B160" s="412"/>
      <c r="C160" s="412"/>
    </row>
    <row r="161" spans="1:3" s="217" customFormat="1" ht="12.75">
      <c r="A161" s="343"/>
      <c r="B161" s="412"/>
      <c r="C161" s="412"/>
    </row>
    <row r="162" spans="1:3" s="217" customFormat="1" ht="12.75">
      <c r="A162" s="343"/>
      <c r="B162" s="412"/>
      <c r="C162" s="412"/>
    </row>
    <row r="163" spans="1:3" s="217" customFormat="1" ht="12.75">
      <c r="A163" s="343"/>
      <c r="B163" s="412"/>
      <c r="C163" s="412"/>
    </row>
    <row r="164" spans="1:3" s="217" customFormat="1" ht="12.75">
      <c r="A164" s="343"/>
      <c r="B164" s="412"/>
      <c r="C164" s="412"/>
    </row>
    <row r="165" spans="1:3" s="217" customFormat="1" ht="12.75">
      <c r="A165" s="343"/>
      <c r="B165" s="412"/>
      <c r="C165" s="412"/>
    </row>
    <row r="166" spans="1:3" s="217" customFormat="1" ht="12.75">
      <c r="A166" s="343"/>
      <c r="B166" s="412"/>
      <c r="C166" s="412"/>
    </row>
    <row r="167" spans="1:3" s="217" customFormat="1" ht="12.75">
      <c r="A167" s="343"/>
      <c r="B167" s="412"/>
      <c r="C167" s="412"/>
    </row>
    <row r="168" spans="1:3" s="217" customFormat="1" ht="12.75">
      <c r="A168" s="343"/>
      <c r="B168" s="412"/>
      <c r="C168" s="412"/>
    </row>
    <row r="169" spans="1:3" s="217" customFormat="1" ht="12.75">
      <c r="A169" s="343"/>
      <c r="B169" s="412"/>
      <c r="C169" s="412"/>
    </row>
    <row r="170" spans="1:3" s="217" customFormat="1" ht="12.75">
      <c r="A170" s="343"/>
      <c r="B170" s="412"/>
      <c r="C170" s="412"/>
    </row>
    <row r="171" spans="1:3" s="217" customFormat="1" ht="12.75">
      <c r="A171" s="343"/>
      <c r="B171" s="412"/>
      <c r="C171" s="412"/>
    </row>
    <row r="172" spans="1:3" s="217" customFormat="1" ht="12.75">
      <c r="A172" s="343"/>
      <c r="B172" s="412"/>
      <c r="C172" s="412"/>
    </row>
    <row r="173" spans="1:3" s="217" customFormat="1" ht="12.75">
      <c r="A173" s="343"/>
      <c r="B173" s="412"/>
      <c r="C173" s="412"/>
    </row>
    <row r="174" spans="1:3" s="217" customFormat="1" ht="12.75">
      <c r="A174" s="343"/>
      <c r="B174" s="412"/>
      <c r="C174" s="412"/>
    </row>
    <row r="175" spans="1:3" s="217" customFormat="1" ht="12.75">
      <c r="A175" s="343"/>
      <c r="B175" s="412"/>
      <c r="C175" s="412"/>
    </row>
    <row r="176" spans="1:3" s="217" customFormat="1" ht="12.75">
      <c r="A176" s="343"/>
      <c r="B176" s="412"/>
      <c r="C176" s="412"/>
    </row>
    <row r="177" spans="1:3" s="217" customFormat="1" ht="12.75">
      <c r="A177" s="343"/>
      <c r="B177" s="412"/>
      <c r="C177" s="412"/>
    </row>
    <row r="178" spans="1:3" s="217" customFormat="1" ht="12.75">
      <c r="A178" s="343"/>
      <c r="B178" s="412"/>
      <c r="C178" s="412"/>
    </row>
    <row r="179" spans="1:3" s="217" customFormat="1" ht="12.75">
      <c r="A179" s="343"/>
      <c r="B179" s="412"/>
      <c r="C179" s="412"/>
    </row>
    <row r="180" spans="1:3" s="217" customFormat="1" ht="12.75">
      <c r="A180" s="343"/>
      <c r="B180" s="412"/>
      <c r="C180" s="412"/>
    </row>
    <row r="181" spans="1:3" s="217" customFormat="1" ht="12.75">
      <c r="A181" s="343"/>
      <c r="B181" s="412"/>
      <c r="C181" s="412"/>
    </row>
    <row r="182" spans="1:3" s="217" customFormat="1" ht="12.75">
      <c r="A182" s="343"/>
      <c r="B182" s="412"/>
      <c r="C182" s="412"/>
    </row>
    <row r="183" spans="1:3" s="217" customFormat="1" ht="12.75">
      <c r="A183" s="343"/>
      <c r="B183" s="412"/>
      <c r="C183" s="412"/>
    </row>
    <row r="184" spans="1:3" s="217" customFormat="1" ht="12.75">
      <c r="A184" s="343"/>
      <c r="B184" s="412"/>
      <c r="C184" s="412"/>
    </row>
    <row r="185" spans="1:3" s="217" customFormat="1" ht="12.75">
      <c r="A185" s="343"/>
      <c r="B185" s="412"/>
      <c r="C185" s="412"/>
    </row>
    <row r="186" spans="1:3" s="217" customFormat="1" ht="12.75">
      <c r="A186" s="343"/>
      <c r="B186" s="412"/>
      <c r="C186" s="412"/>
    </row>
    <row r="187" spans="1:3" s="217" customFormat="1" ht="12.75">
      <c r="A187" s="343"/>
      <c r="B187" s="412"/>
      <c r="C187" s="412"/>
    </row>
    <row r="188" spans="1:3" s="217" customFormat="1" ht="12.75">
      <c r="A188" s="343"/>
      <c r="B188" s="412"/>
      <c r="C188" s="412"/>
    </row>
    <row r="189" spans="1:3" s="217" customFormat="1" ht="12.75">
      <c r="A189" s="343"/>
      <c r="B189" s="412"/>
      <c r="C189" s="412"/>
    </row>
    <row r="190" spans="1:3" s="217" customFormat="1" ht="12.75">
      <c r="A190" s="343"/>
      <c r="B190" s="412"/>
      <c r="C190" s="412"/>
    </row>
    <row r="191" spans="1:3" s="217" customFormat="1" ht="12.75">
      <c r="A191" s="343"/>
      <c r="B191" s="412"/>
      <c r="C191" s="412"/>
    </row>
    <row r="192" spans="1:3" s="217" customFormat="1" ht="12.75">
      <c r="A192" s="343"/>
      <c r="B192" s="412"/>
      <c r="C192" s="412"/>
    </row>
    <row r="193" spans="1:3" s="217" customFormat="1" ht="12.75">
      <c r="A193" s="343"/>
      <c r="B193" s="412"/>
      <c r="C193" s="412"/>
    </row>
    <row r="194" spans="1:3" s="217" customFormat="1" ht="12.75">
      <c r="A194" s="343"/>
      <c r="B194" s="412"/>
      <c r="C194" s="412"/>
    </row>
    <row r="195" spans="1:3" s="217" customFormat="1" ht="12.75">
      <c r="A195" s="343"/>
      <c r="B195" s="412"/>
      <c r="C195" s="412"/>
    </row>
    <row r="196" spans="1:3" s="217" customFormat="1" ht="12.75">
      <c r="A196" s="343"/>
      <c r="B196" s="412"/>
      <c r="C196" s="412"/>
    </row>
    <row r="197" spans="1:3" s="217" customFormat="1" ht="12.75">
      <c r="A197" s="343"/>
      <c r="B197" s="412"/>
      <c r="C197" s="412"/>
    </row>
    <row r="198" spans="1:3" s="217" customFormat="1" ht="12.75">
      <c r="A198" s="343"/>
      <c r="B198" s="412"/>
      <c r="C198" s="412"/>
    </row>
    <row r="199" spans="1:3" s="217" customFormat="1" ht="12.75">
      <c r="A199" s="343"/>
      <c r="B199" s="412"/>
      <c r="C199" s="412"/>
    </row>
    <row r="200" spans="1:3" s="217" customFormat="1" ht="12.75">
      <c r="A200" s="343"/>
      <c r="B200" s="412"/>
      <c r="C200" s="412"/>
    </row>
    <row r="201" spans="1:3" s="217" customFormat="1" ht="12.75">
      <c r="A201" s="343"/>
      <c r="B201" s="412"/>
      <c r="C201" s="412"/>
    </row>
    <row r="202" spans="1:3" s="217" customFormat="1" ht="12.75">
      <c r="A202" s="343"/>
      <c r="B202" s="412"/>
      <c r="C202" s="412"/>
    </row>
    <row r="203" spans="1:3" s="217" customFormat="1" ht="12.75">
      <c r="A203" s="343"/>
      <c r="B203" s="412"/>
      <c r="C203" s="412"/>
    </row>
    <row r="204" spans="1:3" s="217" customFormat="1" ht="12.75">
      <c r="A204" s="343"/>
      <c r="B204" s="412"/>
      <c r="C204" s="412"/>
    </row>
    <row r="205" spans="1:3" s="217" customFormat="1" ht="12.75">
      <c r="A205" s="343"/>
      <c r="B205" s="412"/>
      <c r="C205" s="412"/>
    </row>
    <row r="206" spans="1:3" s="217" customFormat="1" ht="12.75">
      <c r="A206" s="343"/>
      <c r="B206" s="412"/>
      <c r="C206" s="412"/>
    </row>
    <row r="207" spans="1:3" s="217" customFormat="1" ht="12.75">
      <c r="A207" s="343"/>
      <c r="B207" s="412"/>
      <c r="C207" s="412"/>
    </row>
    <row r="208" spans="1:3" s="217" customFormat="1" ht="12.75">
      <c r="A208" s="343"/>
      <c r="B208" s="412"/>
      <c r="C208" s="412"/>
    </row>
    <row r="209" spans="1:3" s="217" customFormat="1" ht="12.75">
      <c r="A209" s="343"/>
      <c r="B209" s="412"/>
      <c r="C209" s="412"/>
    </row>
    <row r="210" spans="1:3" s="217" customFormat="1" ht="12.75">
      <c r="A210" s="343"/>
      <c r="B210" s="412"/>
      <c r="C210" s="412"/>
    </row>
    <row r="211" spans="1:3" s="217" customFormat="1" ht="12.75">
      <c r="A211" s="343"/>
      <c r="B211" s="412"/>
      <c r="C211" s="412"/>
    </row>
    <row r="212" spans="1:3" s="217" customFormat="1" ht="12.75">
      <c r="A212" s="343"/>
      <c r="B212" s="412"/>
      <c r="C212" s="412"/>
    </row>
    <row r="213" spans="1:3" s="217" customFormat="1" ht="12.75">
      <c r="A213" s="343"/>
      <c r="B213" s="412"/>
      <c r="C213" s="412"/>
    </row>
    <row r="214" spans="1:3" s="217" customFormat="1" ht="12.75">
      <c r="A214" s="343"/>
      <c r="B214" s="412"/>
      <c r="C214" s="412"/>
    </row>
    <row r="215" spans="1:3" s="217" customFormat="1" ht="12.75">
      <c r="A215" s="343"/>
      <c r="B215" s="412"/>
      <c r="C215" s="412"/>
    </row>
    <row r="216" spans="1:3" s="217" customFormat="1" ht="12.75">
      <c r="A216" s="343"/>
      <c r="B216" s="412"/>
      <c r="C216" s="412"/>
    </row>
    <row r="217" spans="1:3" s="217" customFormat="1" ht="12.75">
      <c r="A217" s="343"/>
      <c r="B217" s="412"/>
      <c r="C217" s="412"/>
    </row>
    <row r="218" spans="1:3" s="217" customFormat="1" ht="12.75">
      <c r="A218" s="343"/>
      <c r="B218" s="412"/>
      <c r="C218" s="412"/>
    </row>
    <row r="219" spans="1:3" s="217" customFormat="1" ht="12.75">
      <c r="A219" s="343"/>
      <c r="B219" s="412"/>
      <c r="C219" s="412"/>
    </row>
    <row r="220" spans="1:3" s="217" customFormat="1" ht="12.75">
      <c r="A220" s="343"/>
      <c r="B220" s="412"/>
      <c r="C220" s="412"/>
    </row>
    <row r="221" spans="1:3" s="217" customFormat="1" ht="12.75">
      <c r="A221" s="343"/>
      <c r="B221" s="412"/>
      <c r="C221" s="412"/>
    </row>
    <row r="222" spans="1:3" s="217" customFormat="1" ht="12.75">
      <c r="A222" s="343"/>
      <c r="B222" s="412"/>
      <c r="C222" s="412"/>
    </row>
    <row r="223" spans="1:3" s="217" customFormat="1" ht="12.75">
      <c r="A223" s="343"/>
      <c r="B223" s="412"/>
      <c r="C223" s="412"/>
    </row>
    <row r="224" spans="1:3" s="217" customFormat="1" ht="12.75">
      <c r="A224" s="343"/>
      <c r="B224" s="412"/>
      <c r="C224" s="412"/>
    </row>
    <row r="225" spans="1:3" s="217" customFormat="1" ht="12.75">
      <c r="A225" s="343"/>
      <c r="B225" s="412"/>
      <c r="C225" s="412"/>
    </row>
    <row r="226" spans="1:3" s="217" customFormat="1" ht="12.75">
      <c r="A226" s="343"/>
      <c r="B226" s="412"/>
      <c r="C226" s="412"/>
    </row>
    <row r="227" spans="1:3" s="217" customFormat="1" ht="12.75">
      <c r="A227" s="343"/>
      <c r="B227" s="412"/>
      <c r="C227" s="412"/>
    </row>
    <row r="228" spans="1:3" s="217" customFormat="1" ht="12.75">
      <c r="A228" s="343"/>
      <c r="B228" s="412"/>
      <c r="C228" s="412"/>
    </row>
    <row r="229" spans="1:3" s="217" customFormat="1" ht="12.75">
      <c r="A229" s="343"/>
      <c r="B229" s="412"/>
      <c r="C229" s="412"/>
    </row>
    <row r="230" spans="1:3" s="217" customFormat="1" ht="12.75">
      <c r="A230" s="343"/>
      <c r="B230" s="412"/>
      <c r="C230" s="412"/>
    </row>
    <row r="231" spans="1:3" s="217" customFormat="1" ht="12.75">
      <c r="A231" s="343"/>
      <c r="B231" s="412"/>
      <c r="C231" s="412"/>
    </row>
    <row r="232" spans="1:3" s="217" customFormat="1" ht="12.75">
      <c r="A232" s="343"/>
      <c r="B232" s="412"/>
      <c r="C232" s="412"/>
    </row>
    <row r="233" spans="1:3" s="217" customFormat="1" ht="12.75">
      <c r="A233" s="343"/>
      <c r="B233" s="412"/>
      <c r="C233" s="412"/>
    </row>
    <row r="234" spans="1:3" s="217" customFormat="1" ht="12.75">
      <c r="A234" s="343"/>
      <c r="B234" s="412"/>
      <c r="C234" s="412"/>
    </row>
    <row r="235" spans="1:3" s="217" customFormat="1" ht="12.75">
      <c r="A235" s="343"/>
      <c r="B235" s="412"/>
      <c r="C235" s="412"/>
    </row>
    <row r="236" spans="1:3" s="217" customFormat="1" ht="12.75">
      <c r="A236" s="343"/>
      <c r="B236" s="412"/>
      <c r="C236" s="412"/>
    </row>
    <row r="237" spans="1:3" s="217" customFormat="1" ht="12.75">
      <c r="A237" s="343"/>
      <c r="B237" s="412"/>
      <c r="C237" s="412"/>
    </row>
    <row r="238" spans="1:3" s="217" customFormat="1" ht="12.75">
      <c r="A238" s="343"/>
      <c r="B238" s="412"/>
      <c r="C238" s="412"/>
    </row>
    <row r="239" spans="1:3" s="217" customFormat="1" ht="12.75">
      <c r="A239" s="343"/>
      <c r="B239" s="412"/>
      <c r="C239" s="412"/>
    </row>
    <row r="240" spans="1:3" s="217" customFormat="1" ht="12.75">
      <c r="A240" s="343"/>
      <c r="B240" s="412"/>
      <c r="C240" s="412"/>
    </row>
    <row r="241" spans="1:3" s="217" customFormat="1" ht="12.75">
      <c r="A241" s="343"/>
      <c r="B241" s="412"/>
      <c r="C241" s="412"/>
    </row>
    <row r="242" spans="1:3" s="217" customFormat="1" ht="12.75">
      <c r="A242" s="343"/>
      <c r="B242" s="412"/>
      <c r="C242" s="412"/>
    </row>
    <row r="243" spans="1:3" s="217" customFormat="1" ht="12.75">
      <c r="A243" s="343"/>
      <c r="B243" s="412"/>
      <c r="C243" s="412"/>
    </row>
    <row r="244" spans="1:3" s="217" customFormat="1" ht="12.75">
      <c r="A244" s="343"/>
      <c r="B244" s="412"/>
      <c r="C244" s="412"/>
    </row>
    <row r="245" spans="1:3" s="217" customFormat="1" ht="12.75">
      <c r="A245" s="343"/>
      <c r="B245" s="412"/>
      <c r="C245" s="412"/>
    </row>
    <row r="246" spans="1:3" s="217" customFormat="1" ht="12.75">
      <c r="A246" s="343"/>
      <c r="B246" s="412"/>
      <c r="C246" s="412"/>
    </row>
    <row r="247" spans="1:3" s="217" customFormat="1" ht="12.75">
      <c r="A247" s="343"/>
      <c r="B247" s="412"/>
      <c r="C247" s="412"/>
    </row>
    <row r="248" spans="1:3" s="217" customFormat="1" ht="12.75">
      <c r="A248" s="343"/>
      <c r="B248" s="412"/>
      <c r="C248" s="412"/>
    </row>
    <row r="249" spans="1:3" s="217" customFormat="1" ht="12.75">
      <c r="A249" s="343"/>
      <c r="B249" s="412"/>
      <c r="C249" s="412"/>
    </row>
    <row r="250" spans="1:3" s="217" customFormat="1" ht="12.75">
      <c r="A250" s="343"/>
      <c r="B250" s="412"/>
      <c r="C250" s="412"/>
    </row>
    <row r="251" spans="1:3" s="217" customFormat="1" ht="12.75">
      <c r="A251" s="343"/>
      <c r="B251" s="412"/>
      <c r="C251" s="412"/>
    </row>
    <row r="252" spans="1:3" s="217" customFormat="1" ht="12.75">
      <c r="A252" s="343"/>
      <c r="B252" s="412"/>
      <c r="C252" s="412"/>
    </row>
    <row r="253" spans="1:3" s="217" customFormat="1" ht="12.75">
      <c r="A253" s="343"/>
      <c r="B253" s="412"/>
      <c r="C253" s="412"/>
    </row>
    <row r="254" spans="1:3" s="217" customFormat="1" ht="12.75">
      <c r="A254" s="343"/>
      <c r="B254" s="412"/>
      <c r="C254" s="412"/>
    </row>
    <row r="255" spans="1:3" s="217" customFormat="1" ht="12.75">
      <c r="A255" s="343"/>
      <c r="B255" s="412"/>
      <c r="C255" s="412"/>
    </row>
    <row r="256" spans="1:3" s="217" customFormat="1" ht="12.75">
      <c r="A256" s="343"/>
      <c r="B256" s="412"/>
      <c r="C256" s="412"/>
    </row>
    <row r="257" spans="1:3" s="217" customFormat="1" ht="12.75">
      <c r="A257" s="343"/>
      <c r="B257" s="412"/>
      <c r="C257" s="412"/>
    </row>
    <row r="258" spans="1:3" s="217" customFormat="1" ht="12.75">
      <c r="A258" s="343"/>
      <c r="B258" s="412"/>
      <c r="C258" s="412"/>
    </row>
    <row r="259" spans="1:3" s="217" customFormat="1" ht="12.75">
      <c r="A259" s="343"/>
      <c r="B259" s="412"/>
      <c r="C259" s="412"/>
    </row>
    <row r="260" spans="1:3" s="217" customFormat="1" ht="12.75">
      <c r="A260" s="343"/>
      <c r="B260" s="412"/>
      <c r="C260" s="412"/>
    </row>
    <row r="261" spans="1:3" s="217" customFormat="1" ht="12.75">
      <c r="A261" s="343"/>
      <c r="B261" s="412"/>
      <c r="C261" s="412"/>
    </row>
    <row r="262" spans="1:3" s="217" customFormat="1" ht="12.75">
      <c r="A262" s="343"/>
      <c r="B262" s="412"/>
      <c r="C262" s="412"/>
    </row>
    <row r="263" spans="1:3" s="217" customFormat="1" ht="12.75">
      <c r="A263" s="343"/>
      <c r="B263" s="412"/>
      <c r="C263" s="412"/>
    </row>
    <row r="264" spans="1:3" s="217" customFormat="1" ht="12.75">
      <c r="A264" s="343"/>
      <c r="B264" s="412"/>
      <c r="C264" s="412"/>
    </row>
    <row r="265" spans="1:3" s="217" customFormat="1" ht="12.75">
      <c r="A265" s="343"/>
      <c r="B265" s="412"/>
      <c r="C265" s="412"/>
    </row>
    <row r="266" spans="1:3" s="217" customFormat="1" ht="12.75">
      <c r="A266" s="343"/>
      <c r="B266" s="412"/>
      <c r="C266" s="412"/>
    </row>
    <row r="267" spans="1:3" s="217" customFormat="1" ht="12.75">
      <c r="A267" s="343"/>
      <c r="B267" s="412"/>
      <c r="C267" s="412"/>
    </row>
    <row r="268" spans="1:3" s="217" customFormat="1" ht="12.75">
      <c r="A268" s="343"/>
      <c r="B268" s="412"/>
      <c r="C268" s="412"/>
    </row>
    <row r="269" spans="1:3" s="217" customFormat="1" ht="12.75">
      <c r="A269" s="343"/>
      <c r="B269" s="412"/>
      <c r="C269" s="412"/>
    </row>
    <row r="270" spans="1:3" s="217" customFormat="1" ht="12.75">
      <c r="A270" s="343"/>
      <c r="B270" s="412"/>
      <c r="C270" s="412"/>
    </row>
    <row r="271" spans="1:3" s="217" customFormat="1" ht="12.75">
      <c r="A271" s="343"/>
      <c r="B271" s="412"/>
      <c r="C271" s="412"/>
    </row>
    <row r="272" spans="1:3" s="217" customFormat="1" ht="12.75">
      <c r="A272" s="343"/>
      <c r="B272" s="412"/>
      <c r="C272" s="412"/>
    </row>
    <row r="273" spans="1:3" s="217" customFormat="1" ht="12.75">
      <c r="A273" s="343"/>
      <c r="B273" s="412"/>
      <c r="C273" s="412"/>
    </row>
    <row r="274" spans="1:3" s="217" customFormat="1" ht="12.75">
      <c r="A274" s="343"/>
      <c r="B274" s="412"/>
      <c r="C274" s="412"/>
    </row>
    <row r="275" spans="1:3" s="217" customFormat="1" ht="12.75">
      <c r="A275" s="343"/>
      <c r="B275" s="412"/>
      <c r="C275" s="412"/>
    </row>
    <row r="276" spans="1:3" s="217" customFormat="1" ht="12.75">
      <c r="A276" s="343"/>
      <c r="B276" s="412"/>
      <c r="C276" s="412"/>
    </row>
    <row r="277" spans="1:3" s="217" customFormat="1" ht="12.75">
      <c r="A277" s="343"/>
      <c r="B277" s="412"/>
      <c r="C277" s="412"/>
    </row>
    <row r="278" spans="1:3" s="217" customFormat="1" ht="12.75">
      <c r="A278" s="343"/>
      <c r="B278" s="412"/>
      <c r="C278" s="412"/>
    </row>
    <row r="279" spans="1:3" s="217" customFormat="1" ht="12.75">
      <c r="A279" s="343"/>
      <c r="B279" s="412"/>
      <c r="C279" s="412"/>
    </row>
    <row r="280" spans="1:3" s="217" customFormat="1" ht="12.75">
      <c r="A280" s="343"/>
      <c r="B280" s="412"/>
      <c r="C280" s="412"/>
    </row>
    <row r="281" spans="1:3" s="217" customFormat="1" ht="12.75">
      <c r="A281" s="343"/>
      <c r="B281" s="412"/>
      <c r="C281" s="412"/>
    </row>
    <row r="282" spans="1:3" s="217" customFormat="1" ht="12.75">
      <c r="A282" s="343"/>
      <c r="B282" s="412"/>
      <c r="C282" s="412"/>
    </row>
    <row r="283" spans="1:3" s="217" customFormat="1" ht="12.75">
      <c r="A283" s="343"/>
      <c r="B283" s="412"/>
      <c r="C283" s="412"/>
    </row>
    <row r="284" spans="1:3" s="217" customFormat="1" ht="12.75">
      <c r="A284" s="343"/>
      <c r="B284" s="412"/>
      <c r="C284" s="412"/>
    </row>
    <row r="285" spans="1:3" s="217" customFormat="1" ht="12.75">
      <c r="A285" s="343"/>
      <c r="B285" s="412"/>
      <c r="C285" s="412"/>
    </row>
    <row r="286" spans="1:3" s="217" customFormat="1" ht="12.75">
      <c r="A286" s="343"/>
      <c r="B286" s="412"/>
      <c r="C286" s="412"/>
    </row>
    <row r="287" spans="1:3" s="217" customFormat="1" ht="12.75">
      <c r="A287" s="343"/>
      <c r="B287" s="412"/>
      <c r="C287" s="412"/>
    </row>
    <row r="288" spans="1:3" s="217" customFormat="1" ht="12.75">
      <c r="A288" s="343"/>
      <c r="B288" s="412"/>
      <c r="C288" s="412"/>
    </row>
    <row r="289" spans="1:3" s="217" customFormat="1" ht="12.75">
      <c r="A289" s="343"/>
      <c r="B289" s="412"/>
      <c r="C289" s="412"/>
    </row>
    <row r="290" spans="1:3" s="217" customFormat="1" ht="12.75">
      <c r="A290" s="343"/>
      <c r="B290" s="412"/>
      <c r="C290" s="412"/>
    </row>
    <row r="291" spans="1:3" s="217" customFormat="1" ht="12.75">
      <c r="A291" s="343"/>
      <c r="B291" s="412"/>
      <c r="C291" s="412"/>
    </row>
    <row r="292" spans="1:3" s="217" customFormat="1" ht="12.75">
      <c r="A292" s="343"/>
      <c r="B292" s="412"/>
      <c r="C292" s="412"/>
    </row>
    <row r="293" spans="1:3" s="217" customFormat="1" ht="12.75">
      <c r="A293" s="343"/>
      <c r="B293" s="412"/>
      <c r="C293" s="412"/>
    </row>
    <row r="294" spans="1:3" s="217" customFormat="1" ht="12.75">
      <c r="A294" s="343"/>
      <c r="B294" s="412"/>
      <c r="C294" s="412"/>
    </row>
    <row r="295" spans="1:3" s="217" customFormat="1" ht="12.75">
      <c r="A295" s="343"/>
      <c r="B295" s="412"/>
      <c r="C295" s="412"/>
    </row>
    <row r="296" spans="1:3" s="217" customFormat="1" ht="12.75">
      <c r="A296" s="343"/>
      <c r="B296" s="412"/>
      <c r="C296" s="412"/>
    </row>
    <row r="297" spans="1:3" s="217" customFormat="1" ht="12.75">
      <c r="A297" s="343"/>
      <c r="B297" s="412"/>
      <c r="C297" s="412"/>
    </row>
    <row r="298" spans="1:3" s="217" customFormat="1" ht="12.75">
      <c r="A298" s="343"/>
      <c r="B298" s="412"/>
      <c r="C298" s="412"/>
    </row>
    <row r="299" spans="1:3" s="217" customFormat="1" ht="12.75">
      <c r="A299" s="343"/>
      <c r="B299" s="412"/>
      <c r="C299" s="412"/>
    </row>
    <row r="300" spans="1:3" s="217" customFormat="1" ht="12.75">
      <c r="A300" s="343"/>
      <c r="B300" s="412"/>
      <c r="C300" s="412"/>
    </row>
    <row r="301" spans="1:3" s="217" customFormat="1" ht="12.75">
      <c r="A301" s="343"/>
      <c r="B301" s="412"/>
      <c r="C301" s="412"/>
    </row>
    <row r="302" spans="1:3" s="217" customFormat="1" ht="12.75">
      <c r="A302" s="343"/>
      <c r="B302" s="412"/>
      <c r="C302" s="412"/>
    </row>
    <row r="303" spans="1:3" s="217" customFormat="1" ht="12.75">
      <c r="A303" s="343"/>
      <c r="B303" s="412"/>
      <c r="C303" s="412"/>
    </row>
    <row r="304" spans="1:3" s="217" customFormat="1" ht="12.75">
      <c r="A304" s="343"/>
      <c r="B304" s="412"/>
      <c r="C304" s="412"/>
    </row>
    <row r="305" spans="1:3" s="217" customFormat="1" ht="12.75">
      <c r="A305" s="343"/>
      <c r="B305" s="412"/>
      <c r="C305" s="412"/>
    </row>
    <row r="306" spans="1:3" s="217" customFormat="1" ht="12.75">
      <c r="A306" s="343"/>
      <c r="B306" s="412"/>
      <c r="C306" s="412"/>
    </row>
    <row r="307" spans="1:3" s="217" customFormat="1" ht="12.75">
      <c r="A307" s="343"/>
      <c r="B307" s="412"/>
      <c r="C307" s="412"/>
    </row>
    <row r="308" spans="1:3" s="217" customFormat="1" ht="12.75">
      <c r="A308" s="343"/>
      <c r="B308" s="412"/>
      <c r="C308" s="412"/>
    </row>
    <row r="309" spans="1:3" s="217" customFormat="1" ht="12.75">
      <c r="A309" s="343"/>
      <c r="B309" s="412"/>
      <c r="C309" s="412"/>
    </row>
    <row r="310" spans="1:3" s="217" customFormat="1" ht="12.75">
      <c r="A310" s="343"/>
      <c r="B310" s="412"/>
      <c r="C310" s="412"/>
    </row>
    <row r="311" spans="1:3" s="217" customFormat="1" ht="12.75">
      <c r="A311" s="343"/>
      <c r="B311" s="412"/>
      <c r="C311" s="412"/>
    </row>
    <row r="312" spans="1:3" s="217" customFormat="1" ht="12.75">
      <c r="A312" s="343"/>
      <c r="B312" s="412"/>
      <c r="C312" s="412"/>
    </row>
    <row r="313" spans="1:3" s="217" customFormat="1" ht="12.75">
      <c r="A313" s="343"/>
      <c r="B313" s="412"/>
      <c r="C313" s="412"/>
    </row>
    <row r="314" spans="1:3" s="217" customFormat="1" ht="12.75">
      <c r="A314" s="343"/>
      <c r="B314" s="412"/>
      <c r="C314" s="412"/>
    </row>
    <row r="315" spans="1:3" s="217" customFormat="1" ht="12.75">
      <c r="A315" s="343"/>
      <c r="B315" s="412"/>
      <c r="C315" s="412"/>
    </row>
    <row r="316" spans="1:3" s="217" customFormat="1" ht="12.75">
      <c r="A316" s="343"/>
      <c r="B316" s="412"/>
      <c r="C316" s="412"/>
    </row>
    <row r="317" spans="1:3" s="217" customFormat="1" ht="12.75">
      <c r="A317" s="343"/>
      <c r="B317" s="412"/>
      <c r="C317" s="412"/>
    </row>
    <row r="318" spans="1:3" s="217" customFormat="1" ht="12.75">
      <c r="A318" s="343"/>
      <c r="B318" s="412"/>
      <c r="C318" s="412"/>
    </row>
    <row r="319" spans="1:3" s="217" customFormat="1" ht="12.75">
      <c r="A319" s="343"/>
      <c r="B319" s="412"/>
      <c r="C319" s="412"/>
    </row>
    <row r="320" spans="1:3" s="217" customFormat="1" ht="12.75">
      <c r="A320" s="343"/>
      <c r="B320" s="412"/>
      <c r="C320" s="412"/>
    </row>
    <row r="321" spans="1:3" s="217" customFormat="1" ht="12.75">
      <c r="A321" s="343"/>
      <c r="B321" s="412"/>
      <c r="C321" s="412"/>
    </row>
    <row r="322" spans="1:3" s="217" customFormat="1" ht="12.75">
      <c r="A322" s="343"/>
      <c r="B322" s="412"/>
      <c r="C322" s="412"/>
    </row>
    <row r="323" spans="1:3" s="217" customFormat="1" ht="12.75">
      <c r="A323" s="343"/>
      <c r="B323" s="412"/>
      <c r="C323" s="412"/>
    </row>
    <row r="324" spans="1:3" s="217" customFormat="1" ht="12.75">
      <c r="A324" s="343"/>
      <c r="B324" s="412"/>
      <c r="C324" s="412"/>
    </row>
    <row r="325" spans="1:3" s="217" customFormat="1" ht="12.75">
      <c r="A325" s="343"/>
      <c r="B325" s="412"/>
      <c r="C325" s="412"/>
    </row>
    <row r="326" spans="1:3" s="217" customFormat="1" ht="12.75">
      <c r="A326" s="343"/>
      <c r="B326" s="412"/>
      <c r="C326" s="412"/>
    </row>
    <row r="327" spans="1:3" s="217" customFormat="1" ht="12.75">
      <c r="A327" s="343"/>
      <c r="B327" s="412"/>
      <c r="C327" s="412"/>
    </row>
    <row r="328" spans="1:3" s="217" customFormat="1" ht="12.75">
      <c r="A328" s="343"/>
      <c r="B328" s="412"/>
      <c r="C328" s="412"/>
    </row>
    <row r="329" spans="1:3" s="217" customFormat="1" ht="12.75">
      <c r="A329" s="343"/>
      <c r="B329" s="412"/>
      <c r="C329" s="412"/>
    </row>
    <row r="330" spans="1:3" s="217" customFormat="1" ht="12.75">
      <c r="A330" s="343"/>
      <c r="B330" s="412"/>
      <c r="C330" s="412"/>
    </row>
    <row r="331" spans="1:3" s="217" customFormat="1" ht="12.75">
      <c r="A331" s="343"/>
      <c r="B331" s="412"/>
      <c r="C331" s="412"/>
    </row>
    <row r="332" spans="1:3" s="217" customFormat="1" ht="12.75">
      <c r="A332" s="343"/>
      <c r="B332" s="412"/>
      <c r="C332" s="412"/>
    </row>
    <row r="333" spans="1:3" s="217" customFormat="1" ht="12.75">
      <c r="A333" s="343"/>
      <c r="B333" s="412"/>
      <c r="C333" s="412"/>
    </row>
    <row r="334" spans="1:3" s="217" customFormat="1" ht="12.75">
      <c r="A334" s="343"/>
      <c r="B334" s="412"/>
      <c r="C334" s="412"/>
    </row>
    <row r="335" spans="1:3" s="217" customFormat="1" ht="12.75">
      <c r="A335" s="343"/>
      <c r="B335" s="412"/>
      <c r="C335" s="412"/>
    </row>
    <row r="336" spans="1:3" s="217" customFormat="1" ht="12.75">
      <c r="A336" s="343"/>
      <c r="B336" s="412"/>
      <c r="C336" s="412"/>
    </row>
    <row r="337" spans="1:3" s="217" customFormat="1" ht="12.75">
      <c r="A337" s="343"/>
      <c r="B337" s="412"/>
      <c r="C337" s="412"/>
    </row>
    <row r="338" spans="1:3" s="217" customFormat="1" ht="12.75">
      <c r="A338" s="343"/>
      <c r="B338" s="412"/>
      <c r="C338" s="412"/>
    </row>
    <row r="339" spans="1:3" s="217" customFormat="1" ht="12.75">
      <c r="A339" s="343"/>
      <c r="B339" s="412"/>
      <c r="C339" s="412"/>
    </row>
    <row r="340" spans="1:3" s="217" customFormat="1" ht="12.75">
      <c r="A340" s="343"/>
      <c r="B340" s="412"/>
      <c r="C340" s="412"/>
    </row>
    <row r="341" spans="1:3" s="217" customFormat="1" ht="12.75">
      <c r="A341" s="343"/>
      <c r="B341" s="412"/>
      <c r="C341" s="412"/>
    </row>
    <row r="342" spans="1:3" s="217" customFormat="1" ht="12.75">
      <c r="A342" s="343"/>
      <c r="B342" s="412"/>
      <c r="C342" s="412"/>
    </row>
    <row r="343" spans="1:3" s="217" customFormat="1" ht="12.75">
      <c r="A343" s="343"/>
      <c r="B343" s="412"/>
      <c r="C343" s="412"/>
    </row>
    <row r="344" spans="1:3" s="217" customFormat="1" ht="12.75">
      <c r="A344" s="343"/>
      <c r="B344" s="412"/>
      <c r="C344" s="412"/>
    </row>
    <row r="345" spans="1:3" s="217" customFormat="1" ht="12.75">
      <c r="A345" s="343"/>
      <c r="B345" s="412"/>
      <c r="C345" s="412"/>
    </row>
    <row r="346" spans="1:3" s="217" customFormat="1" ht="12.75">
      <c r="A346" s="343"/>
      <c r="B346" s="412"/>
      <c r="C346" s="412"/>
    </row>
    <row r="347" spans="1:3" s="217" customFormat="1" ht="12.75">
      <c r="A347" s="343"/>
      <c r="B347" s="412"/>
      <c r="C347" s="412"/>
    </row>
    <row r="348" spans="1:3" s="217" customFormat="1" ht="12.75">
      <c r="A348" s="343"/>
      <c r="B348" s="412"/>
      <c r="C348" s="412"/>
    </row>
    <row r="349" spans="1:3" s="217" customFormat="1" ht="12.75">
      <c r="A349" s="343"/>
      <c r="B349" s="412"/>
      <c r="C349" s="412"/>
    </row>
    <row r="350" spans="1:3" s="217" customFormat="1" ht="12.75">
      <c r="A350" s="343"/>
      <c r="B350" s="412"/>
      <c r="C350" s="412"/>
    </row>
    <row r="351" spans="1:3" s="217" customFormat="1" ht="12.75">
      <c r="A351" s="343"/>
      <c r="B351" s="412"/>
      <c r="C351" s="412"/>
    </row>
    <row r="352" spans="1:3" s="217" customFormat="1" ht="12.75">
      <c r="A352" s="343"/>
      <c r="B352" s="412"/>
      <c r="C352" s="412"/>
    </row>
    <row r="353" spans="1:3" s="217" customFormat="1" ht="12.75">
      <c r="A353" s="343"/>
      <c r="B353" s="412"/>
      <c r="C353" s="412"/>
    </row>
    <row r="354" spans="1:3" s="217" customFormat="1" ht="12.75">
      <c r="A354" s="343"/>
      <c r="B354" s="412"/>
      <c r="C354" s="412"/>
    </row>
    <row r="355" spans="1:3" s="217" customFormat="1" ht="12.75">
      <c r="A355" s="343"/>
      <c r="B355" s="412"/>
      <c r="C355" s="412"/>
    </row>
    <row r="356" spans="1:3" s="217" customFormat="1" ht="12.75">
      <c r="A356" s="343"/>
      <c r="B356" s="412"/>
      <c r="C356" s="412"/>
    </row>
    <row r="357" spans="1:3" s="217" customFormat="1" ht="12.75">
      <c r="A357" s="343"/>
      <c r="B357" s="412"/>
      <c r="C357" s="412"/>
    </row>
    <row r="358" spans="1:3" s="217" customFormat="1" ht="12.75">
      <c r="A358" s="343"/>
      <c r="B358" s="412"/>
      <c r="C358" s="412"/>
    </row>
    <row r="359" spans="1:3" s="217" customFormat="1" ht="12.75">
      <c r="A359" s="343"/>
      <c r="B359" s="412"/>
      <c r="C359" s="412"/>
    </row>
    <row r="360" spans="1:3" s="217" customFormat="1" ht="12.75">
      <c r="A360" s="343"/>
      <c r="B360" s="412"/>
      <c r="C360" s="412"/>
    </row>
    <row r="361" spans="1:3" s="217" customFormat="1" ht="12.75">
      <c r="A361" s="343"/>
      <c r="B361" s="412"/>
      <c r="C361" s="412"/>
    </row>
    <row r="362" spans="1:3" s="217" customFormat="1" ht="12.75">
      <c r="A362" s="343"/>
      <c r="B362" s="412"/>
      <c r="C362" s="412"/>
    </row>
    <row r="363" spans="1:3" s="217" customFormat="1" ht="12.75">
      <c r="A363" s="343"/>
      <c r="B363" s="412"/>
      <c r="C363" s="412"/>
    </row>
    <row r="364" spans="1:3" s="217" customFormat="1" ht="12.75">
      <c r="A364" s="343"/>
      <c r="B364" s="412"/>
      <c r="C364" s="412"/>
    </row>
    <row r="365" spans="1:3" s="217" customFormat="1" ht="12.75">
      <c r="A365" s="343"/>
      <c r="B365" s="412"/>
      <c r="C365" s="412"/>
    </row>
    <row r="366" spans="1:3" s="217" customFormat="1" ht="12.75">
      <c r="A366" s="343"/>
      <c r="B366" s="412"/>
      <c r="C366" s="412"/>
    </row>
    <row r="367" spans="1:3" s="217" customFormat="1" ht="12.75">
      <c r="A367" s="343"/>
      <c r="B367" s="412"/>
      <c r="C367" s="412"/>
    </row>
    <row r="368" spans="1:3" s="217" customFormat="1" ht="12.75">
      <c r="A368" s="343"/>
      <c r="B368" s="412"/>
      <c r="C368" s="412"/>
    </row>
    <row r="369" spans="1:3" s="217" customFormat="1" ht="12.75">
      <c r="A369" s="343"/>
      <c r="B369" s="412"/>
      <c r="C369" s="412"/>
    </row>
    <row r="370" spans="1:3" s="217" customFormat="1" ht="12.75">
      <c r="A370" s="343"/>
      <c r="B370" s="412"/>
      <c r="C370" s="412"/>
    </row>
    <row r="371" spans="1:3" s="217" customFormat="1" ht="12.75">
      <c r="A371" s="343"/>
      <c r="B371" s="412"/>
      <c r="C371" s="412"/>
    </row>
    <row r="372" spans="1:3" s="217" customFormat="1" ht="12.75">
      <c r="A372" s="343"/>
      <c r="B372" s="412"/>
      <c r="C372" s="412"/>
    </row>
    <row r="373" spans="1:3" s="217" customFormat="1" ht="12.75">
      <c r="A373" s="343"/>
      <c r="B373" s="412"/>
      <c r="C373" s="412"/>
    </row>
    <row r="374" spans="1:3" s="217" customFormat="1" ht="12.75">
      <c r="A374" s="343"/>
      <c r="B374" s="412"/>
      <c r="C374" s="412"/>
    </row>
    <row r="375" spans="1:3" s="217" customFormat="1" ht="12.75">
      <c r="A375" s="343"/>
      <c r="B375" s="412"/>
      <c r="C375" s="412"/>
    </row>
    <row r="376" spans="1:3" s="217" customFormat="1" ht="12.75">
      <c r="A376" s="343"/>
      <c r="B376" s="412"/>
      <c r="C376" s="412"/>
    </row>
    <row r="377" spans="1:3" s="217" customFormat="1" ht="12.75">
      <c r="A377" s="343"/>
      <c r="B377" s="412"/>
      <c r="C377" s="412"/>
    </row>
    <row r="378" spans="1:3" s="217" customFormat="1" ht="12.75">
      <c r="A378" s="343"/>
      <c r="B378" s="412"/>
      <c r="C378" s="412"/>
    </row>
    <row r="379" spans="1:3" s="217" customFormat="1" ht="12.75">
      <c r="A379" s="343"/>
      <c r="B379" s="412"/>
      <c r="C379" s="412"/>
    </row>
    <row r="380" spans="1:3" s="217" customFormat="1" ht="12.75">
      <c r="A380" s="343"/>
      <c r="B380" s="412"/>
      <c r="C380" s="412"/>
    </row>
    <row r="381" spans="1:3" s="217" customFormat="1" ht="12.75">
      <c r="A381" s="343"/>
      <c r="B381" s="412"/>
      <c r="C381" s="412"/>
    </row>
    <row r="382" spans="1:3" s="217" customFormat="1" ht="12.75">
      <c r="A382" s="343"/>
      <c r="B382" s="412"/>
      <c r="C382" s="412"/>
    </row>
    <row r="383" spans="1:3" s="217" customFormat="1" ht="12.75">
      <c r="A383" s="343"/>
      <c r="B383" s="412"/>
      <c r="C383" s="412"/>
    </row>
    <row r="384" spans="1:3" s="217" customFormat="1" ht="12.75">
      <c r="A384" s="343"/>
      <c r="B384" s="412"/>
      <c r="C384" s="412"/>
    </row>
    <row r="385" spans="1:3" s="217" customFormat="1" ht="12.75">
      <c r="A385" s="343"/>
      <c r="B385" s="412"/>
      <c r="C385" s="412"/>
    </row>
    <row r="386" spans="1:3" s="217" customFormat="1" ht="12.75">
      <c r="A386" s="343"/>
      <c r="B386" s="412"/>
      <c r="C386" s="412"/>
    </row>
    <row r="387" spans="1:3" s="217" customFormat="1" ht="12.75">
      <c r="A387" s="343"/>
      <c r="B387" s="412"/>
      <c r="C387" s="412"/>
    </row>
    <row r="388" spans="1:3" s="217" customFormat="1" ht="12.75">
      <c r="A388" s="343"/>
      <c r="B388" s="412"/>
      <c r="C388" s="412"/>
    </row>
    <row r="389" spans="1:3" s="217" customFormat="1" ht="12.75">
      <c r="A389" s="343"/>
      <c r="B389" s="412"/>
      <c r="C389" s="412"/>
    </row>
    <row r="390" spans="1:3" s="217" customFormat="1" ht="12.75">
      <c r="A390" s="343"/>
      <c r="B390" s="412"/>
      <c r="C390" s="412"/>
    </row>
    <row r="391" spans="1:3" s="217" customFormat="1" ht="12.75">
      <c r="A391" s="343"/>
      <c r="B391" s="412"/>
      <c r="C391" s="412"/>
    </row>
    <row r="392" spans="1:3" s="217" customFormat="1" ht="12.75">
      <c r="A392" s="343"/>
      <c r="B392" s="412"/>
      <c r="C392" s="412"/>
    </row>
    <row r="393" spans="1:3" s="217" customFormat="1" ht="12.75">
      <c r="A393" s="343"/>
      <c r="B393" s="412"/>
      <c r="C393" s="412"/>
    </row>
    <row r="394" spans="1:3" s="217" customFormat="1" ht="12.75">
      <c r="A394" s="343"/>
      <c r="B394" s="412"/>
      <c r="C394" s="412"/>
    </row>
    <row r="395" spans="1:3" s="217" customFormat="1" ht="12.75">
      <c r="A395" s="343"/>
      <c r="B395" s="412"/>
      <c r="C395" s="412"/>
    </row>
    <row r="396" spans="1:3" s="217" customFormat="1" ht="12.75">
      <c r="A396" s="343"/>
      <c r="B396" s="412"/>
      <c r="C396" s="412"/>
    </row>
    <row r="397" spans="1:3" s="217" customFormat="1" ht="12.75">
      <c r="A397" s="343"/>
      <c r="B397" s="412"/>
      <c r="C397" s="412"/>
    </row>
    <row r="398" spans="1:3" s="217" customFormat="1" ht="12.75">
      <c r="A398" s="343"/>
      <c r="B398" s="412"/>
      <c r="C398" s="412"/>
    </row>
    <row r="399" spans="1:3" s="217" customFormat="1" ht="12.75">
      <c r="A399" s="343"/>
      <c r="B399" s="412"/>
      <c r="C399" s="412"/>
    </row>
    <row r="400" spans="1:3" s="217" customFormat="1" ht="12.75">
      <c r="A400" s="343"/>
      <c r="B400" s="412"/>
      <c r="C400" s="412"/>
    </row>
    <row r="401" spans="1:3" s="217" customFormat="1" ht="12.75">
      <c r="A401" s="343"/>
      <c r="B401" s="412"/>
      <c r="C401" s="412"/>
    </row>
    <row r="402" spans="1:3" s="217" customFormat="1" ht="12.75">
      <c r="A402" s="343"/>
      <c r="B402" s="412"/>
      <c r="C402" s="412"/>
    </row>
    <row r="403" spans="1:3" s="217" customFormat="1" ht="12.75">
      <c r="A403" s="343"/>
      <c r="B403" s="412"/>
      <c r="C403" s="412"/>
    </row>
    <row r="404" spans="1:3" s="217" customFormat="1" ht="12.75">
      <c r="A404" s="343"/>
      <c r="B404" s="412"/>
      <c r="C404" s="412"/>
    </row>
    <row r="405" spans="1:3" s="217" customFormat="1" ht="12.75">
      <c r="A405" s="343"/>
      <c r="B405" s="412"/>
      <c r="C405" s="412"/>
    </row>
    <row r="406" spans="1:3" s="217" customFormat="1" ht="12.75">
      <c r="A406" s="343"/>
      <c r="B406" s="412"/>
      <c r="C406" s="412"/>
    </row>
    <row r="407" spans="1:3" s="217" customFormat="1" ht="12.75">
      <c r="A407" s="343"/>
      <c r="B407" s="412"/>
      <c r="C407" s="412"/>
    </row>
    <row r="408" spans="1:3" s="217" customFormat="1" ht="12.75">
      <c r="A408" s="343"/>
      <c r="B408" s="412"/>
      <c r="C408" s="412"/>
    </row>
    <row r="409" spans="1:3" s="217" customFormat="1" ht="12.75">
      <c r="A409" s="343"/>
      <c r="B409" s="412"/>
      <c r="C409" s="412"/>
    </row>
    <row r="410" spans="1:3" s="217" customFormat="1" ht="12.75">
      <c r="A410" s="343"/>
      <c r="B410" s="412"/>
      <c r="C410" s="412"/>
    </row>
    <row r="411" spans="1:3" s="217" customFormat="1" ht="12.75">
      <c r="A411" s="343"/>
      <c r="B411" s="412"/>
      <c r="C411" s="412"/>
    </row>
    <row r="412" spans="1:3" s="217" customFormat="1" ht="12.75">
      <c r="A412" s="343"/>
      <c r="B412" s="412"/>
      <c r="C412" s="412"/>
    </row>
    <row r="413" spans="1:3" s="217" customFormat="1" ht="12.75">
      <c r="A413" s="343"/>
      <c r="B413" s="412"/>
      <c r="C413" s="412"/>
    </row>
    <row r="414" spans="1:3" s="217" customFormat="1" ht="12.75">
      <c r="A414" s="343"/>
      <c r="B414" s="412"/>
      <c r="C414" s="412"/>
    </row>
    <row r="415" spans="1:3" s="217" customFormat="1" ht="12.75">
      <c r="A415" s="343"/>
      <c r="B415" s="412"/>
      <c r="C415" s="412"/>
    </row>
    <row r="416" spans="1:3" s="217" customFormat="1" ht="12.75">
      <c r="A416" s="343"/>
      <c r="B416" s="412"/>
      <c r="C416" s="412"/>
    </row>
    <row r="417" spans="1:3" s="217" customFormat="1" ht="12.75">
      <c r="A417" s="343"/>
      <c r="B417" s="412"/>
      <c r="C417" s="412"/>
    </row>
    <row r="418" spans="1:3" s="217" customFormat="1" ht="12.75">
      <c r="A418" s="343"/>
      <c r="B418" s="412"/>
      <c r="C418" s="412"/>
    </row>
    <row r="419" spans="1:3" s="217" customFormat="1" ht="12.75">
      <c r="A419" s="343"/>
      <c r="B419" s="412"/>
      <c r="C419" s="412"/>
    </row>
    <row r="420" spans="1:3" s="217" customFormat="1" ht="12.75">
      <c r="A420" s="343"/>
      <c r="B420" s="412"/>
      <c r="C420" s="412"/>
    </row>
    <row r="421" spans="1:3" s="217" customFormat="1" ht="12.75">
      <c r="A421" s="343"/>
      <c r="B421" s="412"/>
      <c r="C421" s="412"/>
    </row>
    <row r="422" spans="1:3" s="217" customFormat="1" ht="12.75">
      <c r="A422" s="343"/>
      <c r="B422" s="412"/>
      <c r="C422" s="412"/>
    </row>
    <row r="423" spans="1:3" s="217" customFormat="1" ht="12.75">
      <c r="A423" s="343"/>
      <c r="B423" s="412"/>
      <c r="C423" s="412"/>
    </row>
    <row r="424" spans="1:3" s="217" customFormat="1" ht="12.75">
      <c r="A424" s="343"/>
      <c r="B424" s="412"/>
      <c r="C424" s="412"/>
    </row>
    <row r="425" spans="1:3" s="217" customFormat="1" ht="12.75">
      <c r="A425" s="343"/>
      <c r="B425" s="412"/>
      <c r="C425" s="412"/>
    </row>
    <row r="426" spans="1:3" s="217" customFormat="1" ht="12.75">
      <c r="A426" s="343"/>
      <c r="B426" s="412"/>
      <c r="C426" s="412"/>
    </row>
    <row r="427" spans="1:3" s="217" customFormat="1" ht="12.75">
      <c r="A427" s="343"/>
      <c r="B427" s="412"/>
      <c r="C427" s="412"/>
    </row>
    <row r="428" spans="1:3" s="217" customFormat="1" ht="12.75">
      <c r="A428" s="343"/>
      <c r="B428" s="412"/>
      <c r="C428" s="412"/>
    </row>
    <row r="429" spans="1:3" s="217" customFormat="1" ht="12.75">
      <c r="A429" s="343"/>
      <c r="B429" s="412"/>
      <c r="C429" s="412"/>
    </row>
    <row r="430" spans="1:3" s="217" customFormat="1" ht="12.75">
      <c r="A430" s="343"/>
      <c r="B430" s="412"/>
      <c r="C430" s="412"/>
    </row>
    <row r="431" spans="1:3" s="217" customFormat="1" ht="12.75">
      <c r="A431" s="343"/>
      <c r="B431" s="412"/>
      <c r="C431" s="412"/>
    </row>
    <row r="432" spans="1:3" s="217" customFormat="1" ht="12.75">
      <c r="A432" s="343"/>
      <c r="B432" s="412"/>
      <c r="C432" s="412"/>
    </row>
    <row r="433" spans="1:3" s="217" customFormat="1" ht="12.75">
      <c r="A433" s="343"/>
      <c r="B433" s="412"/>
      <c r="C433" s="412"/>
    </row>
    <row r="434" spans="1:3" s="217" customFormat="1" ht="12.75">
      <c r="A434" s="343"/>
      <c r="B434" s="412"/>
      <c r="C434" s="412"/>
    </row>
    <row r="435" spans="1:3" s="217" customFormat="1" ht="12.75">
      <c r="A435" s="343"/>
      <c r="B435" s="412"/>
      <c r="C435" s="412"/>
    </row>
    <row r="436" spans="1:3" s="217" customFormat="1" ht="12.75">
      <c r="A436" s="343"/>
      <c r="B436" s="412"/>
      <c r="C436" s="412"/>
    </row>
    <row r="437" spans="1:3" s="217" customFormat="1" ht="12.75">
      <c r="A437" s="343"/>
      <c r="B437" s="412"/>
      <c r="C437" s="412"/>
    </row>
    <row r="438" spans="1:3" s="217" customFormat="1" ht="12.75">
      <c r="A438" s="343"/>
      <c r="B438" s="412"/>
      <c r="C438" s="412"/>
    </row>
    <row r="439" spans="1:3" s="217" customFormat="1" ht="12.75">
      <c r="A439" s="343"/>
      <c r="B439" s="412"/>
      <c r="C439" s="412"/>
    </row>
    <row r="440" spans="1:3" s="217" customFormat="1" ht="12.75">
      <c r="A440" s="343"/>
      <c r="B440" s="412"/>
      <c r="C440" s="412"/>
    </row>
    <row r="441" spans="1:3" s="217" customFormat="1" ht="12.75">
      <c r="A441" s="343"/>
      <c r="B441" s="412"/>
      <c r="C441" s="412"/>
    </row>
    <row r="442" spans="1:3" s="217" customFormat="1" ht="12.75">
      <c r="A442" s="343"/>
      <c r="B442" s="412"/>
      <c r="C442" s="412"/>
    </row>
    <row r="443" spans="1:3" s="217" customFormat="1" ht="12.75">
      <c r="A443" s="343"/>
      <c r="B443" s="412"/>
      <c r="C443" s="412"/>
    </row>
    <row r="444" spans="1:3" s="217" customFormat="1" ht="12.75">
      <c r="A444" s="343"/>
      <c r="B444" s="412"/>
      <c r="C444" s="412"/>
    </row>
    <row r="445" spans="1:3" s="217" customFormat="1" ht="12.75">
      <c r="A445" s="343"/>
      <c r="B445" s="412"/>
      <c r="C445" s="412"/>
    </row>
    <row r="446" spans="1:3" s="217" customFormat="1" ht="12.75">
      <c r="A446" s="343"/>
      <c r="B446" s="412"/>
      <c r="C446" s="412"/>
    </row>
    <row r="447" spans="1:3" s="217" customFormat="1" ht="12.75">
      <c r="A447" s="343"/>
      <c r="B447" s="412"/>
      <c r="C447" s="412"/>
    </row>
    <row r="448" spans="1:3" s="217" customFormat="1" ht="12.75">
      <c r="A448" s="343"/>
      <c r="B448" s="412"/>
      <c r="C448" s="412"/>
    </row>
    <row r="449" spans="1:3" s="217" customFormat="1" ht="12.75">
      <c r="A449" s="343"/>
      <c r="B449" s="412"/>
      <c r="C449" s="412"/>
    </row>
    <row r="450" spans="1:3" s="217" customFormat="1" ht="12.75">
      <c r="A450" s="343"/>
      <c r="B450" s="412"/>
      <c r="C450" s="412"/>
    </row>
    <row r="451" spans="1:3" s="217" customFormat="1" ht="12.75">
      <c r="A451" s="343"/>
      <c r="B451" s="412"/>
      <c r="C451" s="412"/>
    </row>
    <row r="452" spans="1:3" s="217" customFormat="1" ht="12.75">
      <c r="A452" s="343"/>
      <c r="B452" s="412"/>
      <c r="C452" s="412"/>
    </row>
    <row r="453" spans="1:3" s="217" customFormat="1" ht="12.75">
      <c r="A453" s="343"/>
      <c r="B453" s="412"/>
      <c r="C453" s="412"/>
    </row>
    <row r="454" spans="1:3" s="217" customFormat="1" ht="12.75">
      <c r="A454" s="343"/>
      <c r="B454" s="412"/>
      <c r="C454" s="412"/>
    </row>
    <row r="455" spans="1:3" s="217" customFormat="1" ht="12.75">
      <c r="A455" s="343"/>
      <c r="B455" s="412"/>
      <c r="C455" s="412"/>
    </row>
    <row r="456" spans="1:3" s="217" customFormat="1" ht="12.75">
      <c r="A456" s="343"/>
      <c r="B456" s="412"/>
      <c r="C456" s="412"/>
    </row>
    <row r="457" spans="1:3" s="217" customFormat="1" ht="12.75">
      <c r="A457" s="343"/>
      <c r="B457" s="412"/>
      <c r="C457" s="412"/>
    </row>
    <row r="458" spans="1:3" s="217" customFormat="1" ht="12.75">
      <c r="A458" s="343"/>
      <c r="B458" s="412"/>
      <c r="C458" s="412"/>
    </row>
    <row r="459" spans="1:3" s="217" customFormat="1" ht="12.75">
      <c r="A459" s="343"/>
      <c r="B459" s="412"/>
      <c r="C459" s="412"/>
    </row>
    <row r="460" spans="1:3" s="217" customFormat="1" ht="12.75">
      <c r="A460" s="343"/>
      <c r="B460" s="412"/>
      <c r="C460" s="412"/>
    </row>
    <row r="461" spans="1:3" s="217" customFormat="1" ht="12.75">
      <c r="A461" s="343"/>
      <c r="B461" s="412"/>
      <c r="C461" s="412"/>
    </row>
    <row r="462" spans="1:3" s="217" customFormat="1" ht="12.75">
      <c r="A462" s="343"/>
      <c r="B462" s="412"/>
      <c r="C462" s="412"/>
    </row>
    <row r="463" spans="1:3" s="217" customFormat="1" ht="12.75">
      <c r="A463" s="343"/>
      <c r="B463" s="412"/>
      <c r="C463" s="412"/>
    </row>
    <row r="464" spans="1:3" s="217" customFormat="1" ht="12.75">
      <c r="A464" s="343"/>
      <c r="B464" s="412"/>
      <c r="C464" s="412"/>
    </row>
    <row r="465" spans="1:3" s="217" customFormat="1" ht="12.75">
      <c r="A465" s="343"/>
      <c r="B465" s="412"/>
      <c r="C465" s="412"/>
    </row>
    <row r="466" spans="1:3" s="217" customFormat="1" ht="12.75">
      <c r="A466" s="343"/>
      <c r="B466" s="412"/>
      <c r="C466" s="412"/>
    </row>
    <row r="467" spans="1:3" s="217" customFormat="1" ht="12.75">
      <c r="A467" s="343"/>
      <c r="B467" s="412"/>
      <c r="C467" s="412"/>
    </row>
    <row r="468" spans="1:3" s="217" customFormat="1" ht="12.75">
      <c r="A468" s="343"/>
      <c r="B468" s="412"/>
      <c r="C468" s="412"/>
    </row>
    <row r="469" spans="1:3" s="217" customFormat="1" ht="12.75">
      <c r="A469" s="343"/>
      <c r="B469" s="412"/>
      <c r="C469" s="412"/>
    </row>
    <row r="470" spans="1:3" s="217" customFormat="1" ht="12.75">
      <c r="A470" s="343"/>
      <c r="B470" s="412"/>
      <c r="C470" s="412"/>
    </row>
    <row r="471" spans="1:3" s="217" customFormat="1" ht="12.75">
      <c r="A471" s="343"/>
      <c r="B471" s="412"/>
      <c r="C471" s="412"/>
    </row>
    <row r="472" spans="1:3" s="217" customFormat="1" ht="12.75">
      <c r="A472" s="343"/>
      <c r="B472" s="412"/>
      <c r="C472" s="412"/>
    </row>
    <row r="473" spans="1:3" s="217" customFormat="1" ht="12.75">
      <c r="A473" s="343"/>
      <c r="B473" s="412"/>
      <c r="C473" s="412"/>
    </row>
    <row r="474" spans="1:3" s="217" customFormat="1" ht="12.75">
      <c r="A474" s="343"/>
      <c r="B474" s="412"/>
      <c r="C474" s="412"/>
    </row>
    <row r="475" spans="1:3" s="217" customFormat="1" ht="12.75">
      <c r="A475" s="343"/>
      <c r="B475" s="412"/>
      <c r="C475" s="412"/>
    </row>
    <row r="476" spans="1:3" s="217" customFormat="1" ht="12.75">
      <c r="A476" s="343"/>
      <c r="B476" s="412"/>
      <c r="C476" s="412"/>
    </row>
    <row r="477" spans="1:3" s="217" customFormat="1" ht="12.75">
      <c r="A477" s="343"/>
      <c r="B477" s="412"/>
      <c r="C477" s="412"/>
    </row>
    <row r="478" spans="1:3" s="217" customFormat="1" ht="12.75">
      <c r="A478" s="343"/>
      <c r="B478" s="412"/>
      <c r="C478" s="412"/>
    </row>
    <row r="479" spans="1:3" s="217" customFormat="1" ht="12.75">
      <c r="A479" s="343"/>
      <c r="B479" s="412"/>
      <c r="C479" s="412"/>
    </row>
    <row r="480" spans="1:3" s="217" customFormat="1" ht="12.75">
      <c r="A480" s="343"/>
      <c r="B480" s="412"/>
      <c r="C480" s="412"/>
    </row>
    <row r="481" spans="1:3" s="217" customFormat="1" ht="12.75">
      <c r="A481" s="343"/>
      <c r="B481" s="412"/>
      <c r="C481" s="412"/>
    </row>
    <row r="482" spans="1:3" s="217" customFormat="1" ht="12.75">
      <c r="A482" s="343"/>
      <c r="B482" s="412"/>
      <c r="C482" s="412"/>
    </row>
    <row r="483" spans="1:3" s="217" customFormat="1" ht="12.75">
      <c r="A483" s="343"/>
      <c r="B483" s="412"/>
      <c r="C483" s="412"/>
    </row>
    <row r="484" spans="1:3" s="217" customFormat="1" ht="12.75">
      <c r="A484" s="343"/>
      <c r="B484" s="412"/>
      <c r="C484" s="412"/>
    </row>
    <row r="485" spans="1:3" s="217" customFormat="1" ht="12.75">
      <c r="A485" s="343"/>
      <c r="B485" s="412"/>
      <c r="C485" s="412"/>
    </row>
    <row r="486" spans="1:3" s="217" customFormat="1" ht="12.75">
      <c r="A486" s="343"/>
      <c r="B486" s="412"/>
      <c r="C486" s="412"/>
    </row>
    <row r="487" spans="1:3" s="217" customFormat="1" ht="12.75">
      <c r="A487" s="343"/>
      <c r="B487" s="412"/>
      <c r="C487" s="412"/>
    </row>
    <row r="488" spans="1:3" s="217" customFormat="1" ht="12.75">
      <c r="A488" s="343"/>
      <c r="B488" s="412"/>
      <c r="C488" s="412"/>
    </row>
    <row r="489" spans="1:3" s="217" customFormat="1" ht="12.75">
      <c r="A489" s="343"/>
      <c r="B489" s="412"/>
      <c r="C489" s="412"/>
    </row>
    <row r="490" spans="1:3" s="217" customFormat="1" ht="12.75">
      <c r="A490" s="343"/>
      <c r="B490" s="412"/>
      <c r="C490" s="412"/>
    </row>
    <row r="491" spans="1:3" s="217" customFormat="1" ht="12.75">
      <c r="A491" s="343"/>
      <c r="B491" s="412"/>
      <c r="C491" s="412"/>
    </row>
    <row r="492" spans="1:3" s="217" customFormat="1" ht="12.75">
      <c r="A492" s="343"/>
      <c r="B492" s="412"/>
      <c r="C492" s="412"/>
    </row>
    <row r="493" spans="1:3" s="217" customFormat="1" ht="12.75">
      <c r="A493" s="343"/>
      <c r="B493" s="412"/>
      <c r="C493" s="412"/>
    </row>
    <row r="494" spans="1:3" s="217" customFormat="1" ht="12.75">
      <c r="A494" s="343"/>
      <c r="B494" s="412"/>
      <c r="C494" s="412"/>
    </row>
    <row r="495" spans="1:3" s="217" customFormat="1" ht="12.75">
      <c r="A495" s="343"/>
      <c r="B495" s="412"/>
      <c r="C495" s="412"/>
    </row>
    <row r="496" spans="1:3" s="217" customFormat="1" ht="12.75">
      <c r="A496" s="343"/>
      <c r="B496" s="412"/>
      <c r="C496" s="412"/>
    </row>
    <row r="497" spans="1:3" s="217" customFormat="1" ht="12.75">
      <c r="A497" s="343"/>
      <c r="B497" s="412"/>
      <c r="C497" s="412"/>
    </row>
    <row r="498" spans="1:3" s="217" customFormat="1" ht="12.75">
      <c r="A498" s="343"/>
      <c r="B498" s="412"/>
      <c r="C498" s="412"/>
    </row>
    <row r="499" spans="1:3" s="217" customFormat="1" ht="12.75">
      <c r="A499" s="343"/>
      <c r="B499" s="412"/>
      <c r="C499" s="412"/>
    </row>
    <row r="500" spans="1:3" s="217" customFormat="1" ht="12.75">
      <c r="A500" s="343"/>
      <c r="B500" s="412"/>
      <c r="C500" s="412"/>
    </row>
    <row r="501" spans="1:3" s="217" customFormat="1" ht="12.75">
      <c r="A501" s="343"/>
      <c r="B501" s="412"/>
      <c r="C501" s="412"/>
    </row>
    <row r="502" spans="1:3" s="217" customFormat="1" ht="12.75">
      <c r="A502" s="343"/>
      <c r="B502" s="412"/>
      <c r="C502" s="412"/>
    </row>
    <row r="503" spans="1:3" s="217" customFormat="1" ht="12.75">
      <c r="A503" s="343"/>
      <c r="B503" s="412"/>
      <c r="C503" s="412"/>
    </row>
    <row r="504" spans="1:3" s="217" customFormat="1" ht="12.75">
      <c r="A504" s="343"/>
      <c r="B504" s="412"/>
      <c r="C504" s="412"/>
    </row>
    <row r="505" spans="1:3" s="217" customFormat="1" ht="12.75">
      <c r="A505" s="343"/>
      <c r="B505" s="412"/>
      <c r="C505" s="412"/>
    </row>
    <row r="506" spans="1:3" s="217" customFormat="1" ht="12.75">
      <c r="A506" s="343"/>
      <c r="B506" s="412"/>
      <c r="C506" s="412"/>
    </row>
    <row r="507" spans="1:3" s="217" customFormat="1" ht="12.75">
      <c r="A507" s="343"/>
      <c r="B507" s="412"/>
      <c r="C507" s="412"/>
    </row>
    <row r="508" spans="1:3" s="217" customFormat="1" ht="12.75">
      <c r="A508" s="343"/>
      <c r="B508" s="412"/>
      <c r="C508" s="412"/>
    </row>
    <row r="509" spans="1:3" s="217" customFormat="1" ht="12.75">
      <c r="A509" s="343"/>
      <c r="B509" s="412"/>
      <c r="C509" s="412"/>
    </row>
    <row r="510" spans="1:3" s="217" customFormat="1" ht="12.75">
      <c r="A510" s="343"/>
      <c r="B510" s="412"/>
      <c r="C510" s="412"/>
    </row>
    <row r="511" spans="1:3" s="217" customFormat="1" ht="12.75">
      <c r="A511" s="343"/>
      <c r="B511" s="412"/>
      <c r="C511" s="412"/>
    </row>
    <row r="512" spans="1:3" s="217" customFormat="1" ht="12.75">
      <c r="A512" s="343"/>
      <c r="B512" s="412"/>
      <c r="C512" s="412"/>
    </row>
    <row r="513" spans="1:3" s="217" customFormat="1" ht="12.75">
      <c r="A513" s="343"/>
      <c r="B513" s="412"/>
      <c r="C513" s="412"/>
    </row>
    <row r="514" spans="1:3" s="217" customFormat="1" ht="12.75">
      <c r="A514" s="343"/>
      <c r="B514" s="412"/>
      <c r="C514" s="412"/>
    </row>
    <row r="515" spans="1:3" s="217" customFormat="1" ht="12.75">
      <c r="A515" s="343"/>
      <c r="B515" s="412"/>
      <c r="C515" s="412"/>
    </row>
    <row r="516" spans="1:3" s="217" customFormat="1" ht="12.75">
      <c r="A516" s="343"/>
      <c r="B516" s="412"/>
      <c r="C516" s="412"/>
    </row>
    <row r="517" spans="1:3" s="217" customFormat="1" ht="12.75">
      <c r="A517" s="343"/>
      <c r="B517" s="412"/>
      <c r="C517" s="412"/>
    </row>
    <row r="518" spans="1:3" s="217" customFormat="1" ht="12.75">
      <c r="A518" s="343"/>
      <c r="B518" s="412"/>
      <c r="C518" s="412"/>
    </row>
    <row r="519" spans="1:3" s="217" customFormat="1" ht="12.75">
      <c r="A519" s="343"/>
      <c r="B519" s="412"/>
      <c r="C519" s="412"/>
    </row>
    <row r="520" spans="1:3" s="217" customFormat="1" ht="12.75">
      <c r="A520" s="343"/>
      <c r="B520" s="412"/>
      <c r="C520" s="412"/>
    </row>
    <row r="521" spans="1:3" s="217" customFormat="1" ht="12.75">
      <c r="A521" s="343"/>
      <c r="B521" s="412"/>
      <c r="C521" s="412"/>
    </row>
    <row r="522" spans="1:3" s="217" customFormat="1" ht="12.75">
      <c r="A522" s="343"/>
      <c r="B522" s="412"/>
      <c r="C522" s="412"/>
    </row>
    <row r="523" spans="1:3" s="217" customFormat="1" ht="12.75">
      <c r="A523" s="343"/>
      <c r="B523" s="412"/>
      <c r="C523" s="412"/>
    </row>
    <row r="524" spans="1:3" s="217" customFormat="1" ht="12.75">
      <c r="A524" s="343"/>
      <c r="B524" s="412"/>
      <c r="C524" s="412"/>
    </row>
    <row r="525" spans="1:3" s="217" customFormat="1" ht="12.75">
      <c r="A525" s="343"/>
      <c r="B525" s="412"/>
      <c r="C525" s="412"/>
    </row>
    <row r="526" spans="1:3" s="217" customFormat="1" ht="12.75">
      <c r="A526" s="343"/>
      <c r="B526" s="412"/>
      <c r="C526" s="412"/>
    </row>
    <row r="527" spans="1:3" s="217" customFormat="1" ht="12.75">
      <c r="A527" s="343"/>
      <c r="B527" s="412"/>
      <c r="C527" s="412"/>
    </row>
    <row r="528" spans="1:3" s="217" customFormat="1" ht="12.75">
      <c r="A528" s="343"/>
      <c r="B528" s="412"/>
      <c r="C528" s="412"/>
    </row>
    <row r="529" spans="1:3" s="217" customFormat="1" ht="12.75">
      <c r="A529" s="343"/>
      <c r="B529" s="412"/>
      <c r="C529" s="412"/>
    </row>
    <row r="530" spans="1:3" s="217" customFormat="1" ht="12.75">
      <c r="A530" s="343"/>
      <c r="B530" s="412"/>
      <c r="C530" s="412"/>
    </row>
    <row r="531" spans="1:3" s="217" customFormat="1" ht="12.75">
      <c r="A531" s="343"/>
      <c r="B531" s="412"/>
      <c r="C531" s="412"/>
    </row>
    <row r="532" spans="1:3" s="217" customFormat="1" ht="12.75">
      <c r="A532" s="343"/>
      <c r="B532" s="412"/>
      <c r="C532" s="412"/>
    </row>
    <row r="533" spans="1:3" s="217" customFormat="1" ht="12.75">
      <c r="A533" s="343"/>
      <c r="B533" s="412"/>
      <c r="C533" s="412"/>
    </row>
    <row r="534" spans="1:3" s="217" customFormat="1" ht="12.75">
      <c r="A534" s="343"/>
      <c r="B534" s="412"/>
      <c r="C534" s="412"/>
    </row>
    <row r="535" spans="1:3" s="217" customFormat="1" ht="12.75">
      <c r="A535" s="343"/>
      <c r="B535" s="412"/>
      <c r="C535" s="412"/>
    </row>
    <row r="536" spans="1:3" s="217" customFormat="1" ht="12.75">
      <c r="A536" s="343"/>
      <c r="B536" s="412"/>
      <c r="C536" s="412"/>
    </row>
    <row r="537" spans="1:3" s="217" customFormat="1" ht="12.75">
      <c r="A537" s="343"/>
      <c r="B537" s="412"/>
      <c r="C537" s="412"/>
    </row>
    <row r="538" spans="1:3" s="217" customFormat="1" ht="12.75">
      <c r="A538" s="343"/>
      <c r="B538" s="412"/>
      <c r="C538" s="412"/>
    </row>
    <row r="539" spans="1:3" s="217" customFormat="1" ht="12.75">
      <c r="A539" s="343"/>
      <c r="B539" s="412"/>
      <c r="C539" s="412"/>
    </row>
    <row r="540" spans="1:3" s="217" customFormat="1" ht="12.75">
      <c r="A540" s="343"/>
      <c r="B540" s="412"/>
      <c r="C540" s="412"/>
    </row>
    <row r="541" spans="1:3" s="217" customFormat="1" ht="12.75">
      <c r="A541" s="343"/>
      <c r="B541" s="412"/>
      <c r="C541" s="412"/>
    </row>
    <row r="542" spans="1:3" s="217" customFormat="1" ht="12.75">
      <c r="A542" s="343"/>
      <c r="B542" s="412"/>
      <c r="C542" s="412"/>
    </row>
    <row r="543" spans="1:3" s="217" customFormat="1" ht="12.75">
      <c r="A543" s="343"/>
      <c r="B543" s="412"/>
      <c r="C543" s="412"/>
    </row>
    <row r="544" spans="1:3" s="217" customFormat="1" ht="12.75">
      <c r="A544" s="343"/>
      <c r="B544" s="412"/>
      <c r="C544" s="412"/>
    </row>
    <row r="545" spans="1:3" s="217" customFormat="1" ht="12.75">
      <c r="A545" s="343"/>
      <c r="B545" s="412"/>
      <c r="C545" s="412"/>
    </row>
    <row r="546" spans="1:3" s="217" customFormat="1" ht="12.75">
      <c r="A546" s="343"/>
      <c r="B546" s="412"/>
      <c r="C546" s="412"/>
    </row>
    <row r="547" spans="1:3" s="217" customFormat="1" ht="12.75">
      <c r="A547" s="343"/>
      <c r="B547" s="412"/>
      <c r="C547" s="412"/>
    </row>
    <row r="548" spans="1:3" s="217" customFormat="1" ht="12.75">
      <c r="A548" s="343"/>
      <c r="B548" s="412"/>
      <c r="C548" s="412"/>
    </row>
    <row r="549" spans="1:3" s="217" customFormat="1" ht="12.75">
      <c r="A549" s="343"/>
      <c r="B549" s="412"/>
      <c r="C549" s="412"/>
    </row>
    <row r="550" spans="1:3" s="217" customFormat="1" ht="12.75">
      <c r="A550" s="343"/>
      <c r="B550" s="412"/>
      <c r="C550" s="412"/>
    </row>
    <row r="551" spans="1:3" s="217" customFormat="1" ht="12.75">
      <c r="A551" s="343"/>
      <c r="B551" s="412"/>
      <c r="C551" s="412"/>
    </row>
    <row r="552" spans="1:3" s="217" customFormat="1" ht="12.75">
      <c r="A552" s="343"/>
      <c r="B552" s="412"/>
      <c r="C552" s="412"/>
    </row>
    <row r="553" spans="1:3" s="217" customFormat="1" ht="12.75">
      <c r="A553" s="343"/>
      <c r="B553" s="412"/>
      <c r="C553" s="412"/>
    </row>
    <row r="554" spans="1:3" s="217" customFormat="1" ht="12.75">
      <c r="A554" s="343"/>
      <c r="B554" s="412"/>
      <c r="C554" s="412"/>
    </row>
    <row r="555" spans="1:3" s="217" customFormat="1" ht="12.75">
      <c r="A555" s="343"/>
      <c r="B555" s="412"/>
      <c r="C555" s="412"/>
    </row>
    <row r="556" spans="1:3" s="217" customFormat="1" ht="12.75">
      <c r="A556" s="343"/>
      <c r="B556" s="412"/>
      <c r="C556" s="412"/>
    </row>
    <row r="557" spans="1:3" s="217" customFormat="1" ht="12.75">
      <c r="A557" s="343"/>
      <c r="B557" s="412"/>
      <c r="C557" s="412"/>
    </row>
    <row r="558" spans="1:3" s="217" customFormat="1" ht="12.75">
      <c r="A558" s="343"/>
      <c r="B558" s="412"/>
      <c r="C558" s="412"/>
    </row>
    <row r="559" spans="1:3" s="217" customFormat="1" ht="12.75">
      <c r="A559" s="343"/>
      <c r="B559" s="412"/>
      <c r="C559" s="412"/>
    </row>
    <row r="560" spans="1:3" s="217" customFormat="1" ht="12.75">
      <c r="A560" s="343"/>
      <c r="B560" s="412"/>
      <c r="C560" s="412"/>
    </row>
    <row r="561" spans="1:3" s="217" customFormat="1" ht="12.75">
      <c r="A561" s="343"/>
      <c r="B561" s="412"/>
      <c r="C561" s="412"/>
    </row>
    <row r="562" spans="1:3" s="217" customFormat="1" ht="12.75">
      <c r="A562" s="343"/>
      <c r="B562" s="412"/>
      <c r="C562" s="412"/>
    </row>
    <row r="563" spans="1:3" s="217" customFormat="1" ht="12.75">
      <c r="A563" s="343"/>
      <c r="B563" s="412"/>
      <c r="C563" s="412"/>
    </row>
    <row r="564" spans="1:3" s="217" customFormat="1" ht="12.75">
      <c r="A564" s="343"/>
      <c r="B564" s="412"/>
      <c r="C564" s="412"/>
    </row>
    <row r="565" spans="1:3" s="217" customFormat="1" ht="12.75">
      <c r="A565" s="343"/>
      <c r="B565" s="412"/>
      <c r="C565" s="412"/>
    </row>
    <row r="566" spans="1:3" s="217" customFormat="1" ht="12.75">
      <c r="A566" s="343"/>
      <c r="B566" s="412"/>
      <c r="C566" s="412"/>
    </row>
    <row r="567" spans="1:3" s="217" customFormat="1" ht="12.75">
      <c r="A567" s="343"/>
      <c r="B567" s="412"/>
      <c r="C567" s="412"/>
    </row>
    <row r="568" spans="1:3" s="217" customFormat="1" ht="12.75">
      <c r="A568" s="343"/>
      <c r="B568" s="412"/>
      <c r="C568" s="412"/>
    </row>
    <row r="569" spans="1:3" s="217" customFormat="1" ht="12.75">
      <c r="A569" s="343"/>
      <c r="B569" s="412"/>
      <c r="C569" s="412"/>
    </row>
    <row r="570" spans="1:3" s="217" customFormat="1" ht="12.75">
      <c r="A570" s="343"/>
      <c r="B570" s="412"/>
      <c r="C570" s="412"/>
    </row>
    <row r="571" spans="1:3" s="217" customFormat="1" ht="12.75">
      <c r="A571" s="343"/>
      <c r="B571" s="412"/>
      <c r="C571" s="412"/>
    </row>
    <row r="572" spans="1:3" s="217" customFormat="1" ht="12.75">
      <c r="A572" s="343"/>
      <c r="B572" s="412"/>
      <c r="C572" s="412"/>
    </row>
    <row r="573" spans="1:3" s="217" customFormat="1" ht="12.75">
      <c r="A573" s="343"/>
      <c r="B573" s="412"/>
      <c r="C573" s="412"/>
    </row>
    <row r="574" spans="1:3" s="217" customFormat="1" ht="12.75">
      <c r="A574" s="343"/>
      <c r="B574" s="412"/>
      <c r="C574" s="412"/>
    </row>
    <row r="575" spans="1:3" s="217" customFormat="1" ht="12.75">
      <c r="A575" s="343"/>
      <c r="B575" s="412"/>
      <c r="C575" s="412"/>
    </row>
    <row r="576" spans="1:3" s="217" customFormat="1" ht="12.75">
      <c r="A576" s="343"/>
      <c r="B576" s="412"/>
      <c r="C576" s="412"/>
    </row>
    <row r="577" spans="1:3" s="217" customFormat="1" ht="12.75">
      <c r="A577" s="343"/>
      <c r="B577" s="412"/>
      <c r="C577" s="412"/>
    </row>
    <row r="578" spans="1:3" s="217" customFormat="1" ht="12.75">
      <c r="A578" s="343"/>
      <c r="B578" s="412"/>
      <c r="C578" s="412"/>
    </row>
    <row r="579" spans="1:3" s="217" customFormat="1" ht="12.75">
      <c r="A579" s="343"/>
      <c r="B579" s="412"/>
      <c r="C579" s="412"/>
    </row>
    <row r="580" spans="1:3" s="217" customFormat="1" ht="12.75">
      <c r="A580" s="343"/>
      <c r="B580" s="412"/>
      <c r="C580" s="412"/>
    </row>
    <row r="581" spans="1:3" s="217" customFormat="1" ht="12.75">
      <c r="A581" s="343"/>
      <c r="B581" s="412"/>
      <c r="C581" s="412"/>
    </row>
    <row r="582" spans="1:3" s="217" customFormat="1" ht="12.75">
      <c r="A582" s="343"/>
      <c r="B582" s="412"/>
      <c r="C582" s="412"/>
    </row>
    <row r="583" spans="1:3" s="217" customFormat="1" ht="12.75">
      <c r="A583" s="343"/>
      <c r="B583" s="412"/>
      <c r="C583" s="412"/>
    </row>
    <row r="584" spans="1:3" s="217" customFormat="1" ht="12.75">
      <c r="A584" s="343"/>
      <c r="B584" s="412"/>
      <c r="C584" s="412"/>
    </row>
    <row r="585" spans="1:3" s="217" customFormat="1" ht="12.75">
      <c r="A585" s="343"/>
      <c r="B585" s="412"/>
      <c r="C585" s="412"/>
    </row>
    <row r="586" spans="1:3" s="217" customFormat="1" ht="12.75">
      <c r="A586" s="343"/>
      <c r="B586" s="412"/>
      <c r="C586" s="412"/>
    </row>
    <row r="587" spans="1:3" s="217" customFormat="1" ht="12.75">
      <c r="A587" s="343"/>
      <c r="B587" s="412"/>
      <c r="C587" s="412"/>
    </row>
    <row r="588" spans="1:3" s="217" customFormat="1" ht="12.75">
      <c r="A588" s="343"/>
      <c r="B588" s="412"/>
      <c r="C588" s="412"/>
    </row>
    <row r="589" spans="1:3" s="217" customFormat="1" ht="12.75">
      <c r="A589" s="343"/>
      <c r="B589" s="412"/>
      <c r="C589" s="412"/>
    </row>
    <row r="590" spans="1:3" s="217" customFormat="1" ht="12.75">
      <c r="A590" s="343"/>
      <c r="B590" s="412"/>
      <c r="C590" s="412"/>
    </row>
    <row r="591" spans="1:3" s="217" customFormat="1" ht="12.75">
      <c r="A591" s="343"/>
      <c r="B591" s="412"/>
      <c r="C591" s="412"/>
    </row>
    <row r="592" spans="1:3" s="217" customFormat="1" ht="12.75">
      <c r="A592" s="343"/>
      <c r="B592" s="412"/>
      <c r="C592" s="412"/>
    </row>
    <row r="593" spans="1:3" s="217" customFormat="1" ht="12.75">
      <c r="A593" s="343"/>
      <c r="B593" s="412"/>
      <c r="C593" s="412"/>
    </row>
    <row r="594" spans="1:3" s="217" customFormat="1" ht="12.75">
      <c r="A594" s="343"/>
      <c r="B594" s="412"/>
      <c r="C594" s="412"/>
    </row>
    <row r="595" spans="1:3" s="217" customFormat="1" ht="12.75">
      <c r="A595" s="343"/>
      <c r="B595" s="412"/>
      <c r="C595" s="412"/>
    </row>
    <row r="596" spans="1:3" s="217" customFormat="1" ht="12.75">
      <c r="A596" s="343"/>
      <c r="B596" s="412"/>
      <c r="C596" s="412"/>
    </row>
    <row r="597" spans="1:3" s="217" customFormat="1" ht="12.75">
      <c r="A597" s="343"/>
      <c r="B597" s="412"/>
      <c r="C597" s="412"/>
    </row>
    <row r="598" spans="1:3" s="217" customFormat="1" ht="12.75">
      <c r="A598" s="343"/>
      <c r="B598" s="412"/>
      <c r="C598" s="412"/>
    </row>
    <row r="599" spans="1:3" s="217" customFormat="1" ht="12.75">
      <c r="A599" s="343"/>
      <c r="B599" s="412"/>
      <c r="C599" s="412"/>
    </row>
    <row r="600" spans="1:3" s="217" customFormat="1" ht="12.75">
      <c r="A600" s="343"/>
      <c r="B600" s="412"/>
      <c r="C600" s="412"/>
    </row>
    <row r="601" spans="1:3" s="217" customFormat="1" ht="12.75">
      <c r="A601" s="343"/>
      <c r="B601" s="412"/>
      <c r="C601" s="412"/>
    </row>
    <row r="602" spans="1:3" s="217" customFormat="1" ht="12.75">
      <c r="A602" s="343"/>
      <c r="B602" s="412"/>
      <c r="C602" s="412"/>
    </row>
    <row r="603" spans="1:3" s="217" customFormat="1" ht="12.75">
      <c r="A603" s="343"/>
      <c r="B603" s="412"/>
      <c r="C603" s="412"/>
    </row>
    <row r="604" spans="1:3" s="217" customFormat="1" ht="12.75">
      <c r="A604" s="343"/>
      <c r="B604" s="412"/>
      <c r="C604" s="412"/>
    </row>
    <row r="605" spans="1:3" s="217" customFormat="1" ht="12.75">
      <c r="A605" s="343"/>
      <c r="B605" s="412"/>
      <c r="C605" s="412"/>
    </row>
    <row r="606" spans="1:3" s="217" customFormat="1" ht="12.75">
      <c r="A606" s="343"/>
      <c r="B606" s="412"/>
      <c r="C606" s="412"/>
    </row>
    <row r="607" spans="1:3" s="217" customFormat="1" ht="12.75">
      <c r="A607" s="343"/>
      <c r="B607" s="412"/>
      <c r="C607" s="412"/>
    </row>
    <row r="608" spans="1:3" s="217" customFormat="1" ht="12.75">
      <c r="A608" s="343"/>
      <c r="B608" s="412"/>
      <c r="C608" s="412"/>
    </row>
    <row r="609" spans="1:3" s="217" customFormat="1" ht="12.75">
      <c r="A609" s="343"/>
      <c r="B609" s="412"/>
      <c r="C609" s="412"/>
    </row>
    <row r="610" spans="1:3" s="217" customFormat="1" ht="12.75">
      <c r="A610" s="343"/>
      <c r="B610" s="412"/>
      <c r="C610" s="412"/>
    </row>
    <row r="611" spans="1:3" s="217" customFormat="1" ht="12.75">
      <c r="A611" s="343"/>
      <c r="B611" s="412"/>
      <c r="C611" s="412"/>
    </row>
    <row r="612" spans="1:3" s="217" customFormat="1" ht="12.75">
      <c r="A612" s="343"/>
      <c r="B612" s="412"/>
      <c r="C612" s="412"/>
    </row>
    <row r="613" spans="1:3" s="217" customFormat="1" ht="12.75">
      <c r="A613" s="343"/>
      <c r="B613" s="412"/>
      <c r="C613" s="412"/>
    </row>
    <row r="614" spans="1:3" s="217" customFormat="1" ht="12.75">
      <c r="A614" s="343"/>
      <c r="B614" s="412"/>
      <c r="C614" s="412"/>
    </row>
    <row r="615" spans="1:3" s="217" customFormat="1" ht="12.75">
      <c r="A615" s="343"/>
      <c r="B615" s="412"/>
      <c r="C615" s="412"/>
    </row>
    <row r="616" spans="1:3" s="217" customFormat="1" ht="12.75">
      <c r="A616" s="343"/>
      <c r="B616" s="412"/>
      <c r="C616" s="412"/>
    </row>
    <row r="617" spans="1:3" s="217" customFormat="1" ht="12.75">
      <c r="A617" s="343"/>
      <c r="B617" s="412"/>
      <c r="C617" s="412"/>
    </row>
    <row r="618" spans="1:3" s="217" customFormat="1" ht="12.75">
      <c r="A618" s="343"/>
      <c r="B618" s="412"/>
      <c r="C618" s="412"/>
    </row>
    <row r="619" spans="1:3" s="217" customFormat="1" ht="12.75">
      <c r="A619" s="343"/>
      <c r="B619" s="412"/>
      <c r="C619" s="412"/>
    </row>
    <row r="620" spans="1:3" s="217" customFormat="1" ht="12.75">
      <c r="A620" s="343"/>
      <c r="B620" s="412"/>
      <c r="C620" s="412"/>
    </row>
    <row r="621" spans="1:3" s="217" customFormat="1" ht="12.75">
      <c r="A621" s="343"/>
      <c r="B621" s="412"/>
      <c r="C621" s="412"/>
    </row>
    <row r="622" spans="1:3" s="217" customFormat="1" ht="12.75">
      <c r="A622" s="343"/>
      <c r="B622" s="412"/>
      <c r="C622" s="412"/>
    </row>
    <row r="623" spans="1:3" s="217" customFormat="1" ht="12.75">
      <c r="A623" s="343"/>
      <c r="B623" s="412"/>
      <c r="C623" s="412"/>
    </row>
    <row r="624" spans="1:3" s="217" customFormat="1" ht="12.75">
      <c r="A624" s="343"/>
      <c r="B624" s="412"/>
      <c r="C624" s="412"/>
    </row>
    <row r="625" spans="1:3" s="217" customFormat="1" ht="12.75">
      <c r="A625" s="343"/>
      <c r="B625" s="412"/>
      <c r="C625" s="412"/>
    </row>
    <row r="626" spans="1:3" s="217" customFormat="1" ht="12.75">
      <c r="A626" s="343"/>
      <c r="B626" s="412"/>
      <c r="C626" s="412"/>
    </row>
    <row r="627" spans="1:3" s="217" customFormat="1" ht="12.75">
      <c r="A627" s="343"/>
      <c r="B627" s="412"/>
      <c r="C627" s="412"/>
    </row>
    <row r="628" spans="1:3" s="217" customFormat="1" ht="12.75">
      <c r="A628" s="343"/>
      <c r="B628" s="412"/>
      <c r="C628" s="412"/>
    </row>
    <row r="629" spans="1:3" s="217" customFormat="1" ht="12.75">
      <c r="A629" s="343"/>
      <c r="B629" s="412"/>
      <c r="C629" s="412"/>
    </row>
    <row r="630" spans="1:3" s="217" customFormat="1" ht="12.75">
      <c r="A630" s="343"/>
      <c r="B630" s="412"/>
      <c r="C630" s="412"/>
    </row>
    <row r="631" spans="1:3" s="217" customFormat="1" ht="12.75">
      <c r="A631" s="343"/>
      <c r="B631" s="412"/>
      <c r="C631" s="412"/>
    </row>
    <row r="632" spans="1:3" s="217" customFormat="1" ht="12.75">
      <c r="A632" s="343"/>
      <c r="B632" s="412"/>
      <c r="C632" s="412"/>
    </row>
    <row r="633" spans="1:3" s="217" customFormat="1" ht="12.75">
      <c r="A633" s="343"/>
      <c r="B633" s="412"/>
      <c r="C633" s="412"/>
    </row>
    <row r="634" spans="1:3" s="217" customFormat="1" ht="12.75">
      <c r="A634" s="343"/>
      <c r="B634" s="412"/>
      <c r="C634" s="412"/>
    </row>
    <row r="635" spans="1:3" s="217" customFormat="1" ht="12.75">
      <c r="A635" s="343"/>
      <c r="B635" s="412"/>
      <c r="C635" s="412"/>
    </row>
    <row r="636" spans="1:3" s="217" customFormat="1" ht="12.75">
      <c r="A636" s="343"/>
      <c r="B636" s="412"/>
      <c r="C636" s="412"/>
    </row>
    <row r="637" spans="1:3" s="217" customFormat="1" ht="12.75">
      <c r="A637" s="343"/>
      <c r="B637" s="412"/>
      <c r="C637" s="412"/>
    </row>
    <row r="638" spans="1:3" s="217" customFormat="1" ht="12.75">
      <c r="A638" s="343"/>
      <c r="B638" s="412"/>
      <c r="C638" s="412"/>
    </row>
    <row r="639" spans="1:3" s="217" customFormat="1" ht="12.75">
      <c r="A639" s="343"/>
      <c r="B639" s="412"/>
      <c r="C639" s="412"/>
    </row>
    <row r="640" spans="1:3" s="217" customFormat="1" ht="12.75">
      <c r="A640" s="343"/>
      <c r="B640" s="412"/>
      <c r="C640" s="412"/>
    </row>
    <row r="641" spans="1:3" s="217" customFormat="1" ht="12.75">
      <c r="A641" s="343"/>
      <c r="B641" s="412"/>
      <c r="C641" s="412"/>
    </row>
    <row r="642" spans="1:3" s="217" customFormat="1" ht="12.75">
      <c r="A642" s="343"/>
      <c r="B642" s="412"/>
      <c r="C642" s="412"/>
    </row>
    <row r="643" spans="1:3" s="217" customFormat="1" ht="12.75">
      <c r="A643" s="343"/>
      <c r="B643" s="412"/>
      <c r="C643" s="412"/>
    </row>
    <row r="644" spans="1:3" s="217" customFormat="1" ht="12.75">
      <c r="A644" s="343"/>
      <c r="B644" s="412"/>
      <c r="C644" s="412"/>
    </row>
    <row r="645" spans="1:3" s="217" customFormat="1" ht="12.75">
      <c r="A645" s="343"/>
      <c r="B645" s="412"/>
      <c r="C645" s="412"/>
    </row>
    <row r="646" spans="1:3" s="217" customFormat="1" ht="12.75">
      <c r="A646" s="343"/>
      <c r="B646" s="412"/>
      <c r="C646" s="412"/>
    </row>
    <row r="647" spans="1:3" s="217" customFormat="1" ht="12.75">
      <c r="A647" s="343"/>
      <c r="B647" s="412"/>
      <c r="C647" s="412"/>
    </row>
    <row r="648" spans="1:3" s="217" customFormat="1" ht="12.75">
      <c r="A648" s="343"/>
      <c r="B648" s="412"/>
      <c r="C648" s="412"/>
    </row>
    <row r="649" spans="1:3" s="217" customFormat="1" ht="12.75">
      <c r="A649" s="343"/>
      <c r="B649" s="412"/>
      <c r="C649" s="412"/>
    </row>
    <row r="650" spans="1:3" s="217" customFormat="1" ht="12.75">
      <c r="A650" s="343"/>
      <c r="B650" s="412"/>
      <c r="C650" s="412"/>
    </row>
    <row r="651" spans="1:3" s="217" customFormat="1" ht="12.75">
      <c r="A651" s="343"/>
      <c r="B651" s="412"/>
      <c r="C651" s="412"/>
    </row>
    <row r="652" spans="1:3" s="217" customFormat="1" ht="12.75">
      <c r="A652" s="343"/>
      <c r="B652" s="412"/>
      <c r="C652" s="412"/>
    </row>
    <row r="653" spans="1:3" s="217" customFormat="1" ht="12.75">
      <c r="A653" s="343"/>
      <c r="B653" s="412"/>
      <c r="C653" s="412"/>
    </row>
    <row r="654" spans="1:3" s="217" customFormat="1" ht="12.75">
      <c r="A654" s="343"/>
      <c r="B654" s="412"/>
      <c r="C654" s="412"/>
    </row>
    <row r="655" spans="1:3" s="217" customFormat="1" ht="12.75">
      <c r="A655" s="343"/>
      <c r="B655" s="412"/>
      <c r="C655" s="412"/>
    </row>
    <row r="656" spans="1:3" s="217" customFormat="1" ht="12.75">
      <c r="A656" s="343"/>
      <c r="B656" s="412"/>
      <c r="C656" s="412"/>
    </row>
    <row r="657" spans="1:3" s="217" customFormat="1" ht="12.75">
      <c r="A657" s="343"/>
      <c r="B657" s="412"/>
      <c r="C657" s="412"/>
    </row>
    <row r="658" spans="1:3" s="217" customFormat="1" ht="12.75">
      <c r="A658" s="343"/>
      <c r="B658" s="412"/>
      <c r="C658" s="412"/>
    </row>
    <row r="659" spans="1:3" s="217" customFormat="1" ht="12.75">
      <c r="A659" s="343"/>
      <c r="B659" s="412"/>
      <c r="C659" s="412"/>
    </row>
    <row r="660" spans="1:3" s="217" customFormat="1" ht="12.75">
      <c r="A660" s="343"/>
      <c r="B660" s="412"/>
      <c r="C660" s="412"/>
    </row>
    <row r="661" spans="1:3" s="217" customFormat="1" ht="12.75">
      <c r="A661" s="343"/>
      <c r="B661" s="412"/>
      <c r="C661" s="412"/>
    </row>
    <row r="662" spans="1:3" s="217" customFormat="1" ht="12.75">
      <c r="A662" s="343"/>
      <c r="B662" s="412"/>
      <c r="C662" s="412"/>
    </row>
    <row r="663" spans="1:3" s="217" customFormat="1" ht="12.75">
      <c r="A663" s="343"/>
      <c r="B663" s="412"/>
      <c r="C663" s="412"/>
    </row>
    <row r="664" spans="1:3" s="217" customFormat="1" ht="12.75">
      <c r="A664" s="343"/>
      <c r="B664" s="412"/>
      <c r="C664" s="412"/>
    </row>
    <row r="665" spans="1:3" s="217" customFormat="1" ht="12.75">
      <c r="A665" s="343"/>
      <c r="B665" s="412"/>
      <c r="C665" s="412"/>
    </row>
    <row r="666" spans="1:3" s="217" customFormat="1" ht="12.75">
      <c r="A666" s="343"/>
      <c r="B666" s="412"/>
      <c r="C666" s="412"/>
    </row>
    <row r="667" spans="1:3" s="217" customFormat="1" ht="12.75">
      <c r="A667" s="343"/>
      <c r="B667" s="412"/>
      <c r="C667" s="412"/>
    </row>
    <row r="668" spans="1:3" s="217" customFormat="1" ht="12.75">
      <c r="A668" s="343"/>
      <c r="B668" s="412"/>
      <c r="C668" s="412"/>
    </row>
    <row r="669" spans="1:3" s="217" customFormat="1" ht="12.75">
      <c r="A669" s="343"/>
      <c r="B669" s="412"/>
      <c r="C669" s="412"/>
    </row>
    <row r="670" spans="1:3" s="217" customFormat="1" ht="12.75">
      <c r="A670" s="343"/>
      <c r="B670" s="412"/>
      <c r="C670" s="412"/>
    </row>
    <row r="671" spans="1:3" s="217" customFormat="1" ht="12.75">
      <c r="A671" s="343"/>
      <c r="B671" s="412"/>
      <c r="C671" s="412"/>
    </row>
    <row r="672" spans="1:3" s="217" customFormat="1" ht="12.75">
      <c r="A672" s="343"/>
      <c r="B672" s="412"/>
      <c r="C672" s="412"/>
    </row>
    <row r="673" spans="1:3" s="217" customFormat="1" ht="12.75">
      <c r="A673" s="343"/>
      <c r="B673" s="412"/>
      <c r="C673" s="412"/>
    </row>
    <row r="674" spans="1:3" s="217" customFormat="1" ht="12.75">
      <c r="A674" s="343"/>
      <c r="B674" s="412"/>
      <c r="C674" s="412"/>
    </row>
    <row r="675" spans="1:3" s="217" customFormat="1" ht="12.75">
      <c r="A675" s="343"/>
      <c r="B675" s="412"/>
      <c r="C675" s="412"/>
    </row>
    <row r="676" spans="1:3" s="217" customFormat="1" ht="12.75">
      <c r="A676" s="343"/>
      <c r="B676" s="412"/>
      <c r="C676" s="412"/>
    </row>
    <row r="677" spans="1:3" s="217" customFormat="1" ht="12.75">
      <c r="A677" s="343"/>
      <c r="B677" s="412"/>
      <c r="C677" s="412"/>
    </row>
    <row r="678" spans="1:3" s="217" customFormat="1" ht="12.75">
      <c r="A678" s="343"/>
      <c r="B678" s="412"/>
      <c r="C678" s="412"/>
    </row>
    <row r="679" spans="1:3" s="217" customFormat="1" ht="12.75">
      <c r="A679" s="343"/>
      <c r="B679" s="412"/>
      <c r="C679" s="412"/>
    </row>
    <row r="680" spans="1:3" s="217" customFormat="1" ht="12.75">
      <c r="A680" s="343"/>
      <c r="B680" s="412"/>
      <c r="C680" s="412"/>
    </row>
    <row r="681" spans="1:3" s="217" customFormat="1" ht="12.75">
      <c r="A681" s="343"/>
      <c r="B681" s="412"/>
      <c r="C681" s="412"/>
    </row>
    <row r="682" spans="1:3" s="217" customFormat="1" ht="12.75">
      <c r="A682" s="343"/>
      <c r="B682" s="412"/>
      <c r="C682" s="412"/>
    </row>
    <row r="683" spans="1:3" s="217" customFormat="1" ht="12.75">
      <c r="A683" s="343"/>
      <c r="B683" s="412"/>
      <c r="C683" s="412"/>
    </row>
    <row r="684" spans="1:3" s="217" customFormat="1" ht="12.75">
      <c r="A684" s="343"/>
      <c r="B684" s="412"/>
      <c r="C684" s="412"/>
    </row>
    <row r="685" spans="1:3" s="217" customFormat="1" ht="12.75">
      <c r="A685" s="343"/>
      <c r="B685" s="412"/>
      <c r="C685" s="412"/>
    </row>
    <row r="686" spans="1:3" s="217" customFormat="1" ht="12.75">
      <c r="A686" s="343"/>
      <c r="B686" s="412"/>
      <c r="C686" s="412"/>
    </row>
    <row r="687" spans="1:3" s="217" customFormat="1" ht="12.75">
      <c r="A687" s="343"/>
      <c r="B687" s="412"/>
      <c r="C687" s="412"/>
    </row>
    <row r="688" spans="1:3" s="217" customFormat="1" ht="12.75">
      <c r="A688" s="343"/>
      <c r="B688" s="412"/>
      <c r="C688" s="412"/>
    </row>
    <row r="689" spans="1:3" s="217" customFormat="1" ht="12.75">
      <c r="A689" s="343"/>
      <c r="B689" s="412"/>
      <c r="C689" s="412"/>
    </row>
    <row r="690" spans="1:3" s="217" customFormat="1" ht="12.75">
      <c r="A690" s="343"/>
      <c r="B690" s="412"/>
      <c r="C690" s="412"/>
    </row>
    <row r="691" spans="1:3" s="217" customFormat="1" ht="12.75">
      <c r="A691" s="343"/>
      <c r="B691" s="412"/>
      <c r="C691" s="412"/>
    </row>
    <row r="692" spans="1:3" s="217" customFormat="1" ht="12.75">
      <c r="A692" s="343"/>
      <c r="B692" s="412"/>
      <c r="C692" s="412"/>
    </row>
    <row r="693" spans="1:3" s="217" customFormat="1" ht="12.75">
      <c r="A693" s="343"/>
      <c r="B693" s="412"/>
      <c r="C693" s="412"/>
    </row>
    <row r="694" spans="1:3" s="217" customFormat="1" ht="12.75">
      <c r="A694" s="343"/>
      <c r="B694" s="412"/>
      <c r="C694" s="412"/>
    </row>
    <row r="695" spans="1:3" s="217" customFormat="1" ht="12.75">
      <c r="A695" s="343"/>
      <c r="B695" s="412"/>
      <c r="C695" s="412"/>
    </row>
    <row r="696" spans="1:3" s="217" customFormat="1" ht="12.75">
      <c r="A696" s="343"/>
      <c r="B696" s="412"/>
      <c r="C696" s="412"/>
    </row>
    <row r="697" spans="1:3" s="217" customFormat="1" ht="12.75">
      <c r="A697" s="343"/>
      <c r="B697" s="412"/>
      <c r="C697" s="412"/>
    </row>
    <row r="698" spans="1:3" s="217" customFormat="1" ht="12.75">
      <c r="A698" s="343"/>
      <c r="B698" s="412"/>
      <c r="C698" s="412"/>
    </row>
    <row r="699" spans="1:3" s="217" customFormat="1" ht="12.75">
      <c r="A699" s="343"/>
      <c r="B699" s="412"/>
      <c r="C699" s="412"/>
    </row>
    <row r="700" spans="1:3" s="217" customFormat="1" ht="12.75">
      <c r="A700" s="343"/>
      <c r="B700" s="412"/>
      <c r="C700" s="412"/>
    </row>
    <row r="701" spans="1:3" s="217" customFormat="1" ht="12.75">
      <c r="A701" s="343"/>
      <c r="B701" s="412"/>
      <c r="C701" s="412"/>
    </row>
    <row r="702" spans="1:3" s="217" customFormat="1" ht="12.75">
      <c r="A702" s="343"/>
      <c r="B702" s="412"/>
      <c r="C702" s="412"/>
    </row>
    <row r="703" spans="1:3" s="217" customFormat="1" ht="12.75">
      <c r="A703" s="343"/>
      <c r="B703" s="412"/>
      <c r="C703" s="412"/>
    </row>
    <row r="704" spans="1:3" s="217" customFormat="1" ht="12.75">
      <c r="A704" s="343"/>
      <c r="B704" s="412"/>
      <c r="C704" s="412"/>
    </row>
    <row r="705" spans="1:3" s="217" customFormat="1" ht="12.75">
      <c r="A705" s="343"/>
      <c r="B705" s="412"/>
      <c r="C705" s="412"/>
    </row>
    <row r="706" spans="1:3" s="217" customFormat="1" ht="12.75">
      <c r="A706" s="343"/>
      <c r="B706" s="412"/>
      <c r="C706" s="412"/>
    </row>
    <row r="707" spans="1:3" s="217" customFormat="1" ht="12.75">
      <c r="A707" s="343"/>
      <c r="B707" s="412"/>
      <c r="C707" s="412"/>
    </row>
    <row r="708" spans="1:3" s="217" customFormat="1" ht="12.75">
      <c r="A708" s="343"/>
      <c r="B708" s="412"/>
      <c r="C708" s="412"/>
    </row>
    <row r="709" spans="1:3" s="217" customFormat="1" ht="12.75">
      <c r="A709" s="343"/>
      <c r="B709" s="412"/>
      <c r="C709" s="412"/>
    </row>
    <row r="710" spans="1:3" s="217" customFormat="1" ht="12.75">
      <c r="A710" s="343"/>
      <c r="B710" s="412"/>
      <c r="C710" s="412"/>
    </row>
    <row r="711" spans="1:3" s="217" customFormat="1" ht="12.75">
      <c r="A711" s="343"/>
      <c r="B711" s="412"/>
      <c r="C711" s="412"/>
    </row>
    <row r="712" spans="1:3" s="217" customFormat="1" ht="12.75">
      <c r="A712" s="343"/>
      <c r="B712" s="412"/>
      <c r="C712" s="412"/>
    </row>
    <row r="713" spans="1:3" s="217" customFormat="1" ht="12.75">
      <c r="A713" s="343"/>
      <c r="B713" s="412"/>
      <c r="C713" s="412"/>
    </row>
    <row r="714" spans="1:3" s="217" customFormat="1" ht="12.75">
      <c r="A714" s="343"/>
      <c r="B714" s="412"/>
      <c r="C714" s="412"/>
    </row>
    <row r="715" spans="1:3" s="217" customFormat="1" ht="12.75">
      <c r="A715" s="343"/>
      <c r="B715" s="412"/>
      <c r="C715" s="412"/>
    </row>
    <row r="716" spans="1:3" s="217" customFormat="1" ht="12.75">
      <c r="A716" s="343"/>
      <c r="B716" s="412"/>
      <c r="C716" s="412"/>
    </row>
    <row r="717" spans="1:3" s="217" customFormat="1" ht="12.75">
      <c r="A717" s="343"/>
      <c r="B717" s="412"/>
      <c r="C717" s="412"/>
    </row>
    <row r="718" spans="1:3" s="217" customFormat="1" ht="12.75">
      <c r="A718" s="343"/>
      <c r="B718" s="412"/>
      <c r="C718" s="412"/>
    </row>
    <row r="719" spans="1:3" s="217" customFormat="1" ht="12.75">
      <c r="A719" s="343"/>
      <c r="B719" s="412"/>
      <c r="C719" s="412"/>
    </row>
    <row r="720" spans="1:3" s="217" customFormat="1" ht="12.75">
      <c r="A720" s="343"/>
      <c r="B720" s="412"/>
      <c r="C720" s="412"/>
    </row>
    <row r="721" spans="1:3" s="217" customFormat="1" ht="12.75">
      <c r="A721" s="343"/>
      <c r="B721" s="412"/>
      <c r="C721" s="412"/>
    </row>
    <row r="722" spans="1:3" s="217" customFormat="1" ht="12.75">
      <c r="A722" s="343"/>
      <c r="B722" s="412"/>
      <c r="C722" s="412"/>
    </row>
    <row r="723" spans="1:3" s="217" customFormat="1" ht="12.75">
      <c r="A723" s="343"/>
      <c r="B723" s="412"/>
      <c r="C723" s="412"/>
    </row>
    <row r="724" spans="1:3" s="217" customFormat="1" ht="12.75">
      <c r="A724" s="343"/>
      <c r="B724" s="412"/>
      <c r="C724" s="412"/>
    </row>
    <row r="725" spans="1:3" s="217" customFormat="1" ht="12.75">
      <c r="A725" s="343"/>
      <c r="B725" s="412"/>
      <c r="C725" s="412"/>
    </row>
    <row r="726" spans="1:3" s="217" customFormat="1" ht="12.75">
      <c r="A726" s="343"/>
      <c r="B726" s="412"/>
      <c r="C726" s="412"/>
    </row>
    <row r="727" spans="1:3" s="217" customFormat="1" ht="12.75">
      <c r="A727" s="343"/>
      <c r="B727" s="412"/>
      <c r="C727" s="412"/>
    </row>
    <row r="728" spans="1:3" s="217" customFormat="1" ht="12.75">
      <c r="A728" s="343"/>
      <c r="B728" s="412"/>
      <c r="C728" s="412"/>
    </row>
    <row r="729" spans="1:3" s="217" customFormat="1" ht="12.75">
      <c r="A729" s="343"/>
      <c r="B729" s="412"/>
      <c r="C729" s="412"/>
    </row>
    <row r="730" spans="1:3" s="217" customFormat="1" ht="12.75">
      <c r="A730" s="343"/>
      <c r="B730" s="412"/>
      <c r="C730" s="412"/>
    </row>
    <row r="731" spans="1:3" s="217" customFormat="1" ht="12.75">
      <c r="A731" s="343"/>
      <c r="B731" s="412"/>
      <c r="C731" s="412"/>
    </row>
    <row r="732" spans="1:3" s="217" customFormat="1" ht="12.75">
      <c r="A732" s="343"/>
      <c r="B732" s="412"/>
      <c r="C732" s="412"/>
    </row>
    <row r="733" spans="1:3" s="217" customFormat="1" ht="12.75">
      <c r="A733" s="343"/>
      <c r="B733" s="412"/>
      <c r="C733" s="412"/>
    </row>
    <row r="734" spans="1:3" s="217" customFormat="1" ht="12.75">
      <c r="A734" s="343"/>
      <c r="B734" s="412"/>
      <c r="C734" s="412"/>
    </row>
    <row r="735" spans="1:3" s="217" customFormat="1" ht="12.75">
      <c r="A735" s="343"/>
      <c r="B735" s="412"/>
      <c r="C735" s="412"/>
    </row>
    <row r="736" spans="1:3" s="217" customFormat="1" ht="12.75">
      <c r="A736" s="343"/>
      <c r="B736" s="412"/>
      <c r="C736" s="412"/>
    </row>
    <row r="737" spans="1:3" s="217" customFormat="1" ht="12.75">
      <c r="A737" s="343"/>
      <c r="B737" s="412"/>
      <c r="C737" s="412"/>
    </row>
    <row r="738" spans="1:3" s="217" customFormat="1" ht="12.75">
      <c r="A738" s="343"/>
      <c r="B738" s="412"/>
      <c r="C738" s="412"/>
    </row>
    <row r="739" spans="1:3" s="217" customFormat="1" ht="12.75">
      <c r="A739" s="343"/>
      <c r="B739" s="412"/>
      <c r="C739" s="412"/>
    </row>
    <row r="740" spans="1:3" s="217" customFormat="1" ht="12.75">
      <c r="A740" s="343"/>
      <c r="B740" s="412"/>
      <c r="C740" s="412"/>
    </row>
    <row r="741" spans="1:3" s="217" customFormat="1" ht="12.75">
      <c r="A741" s="343"/>
      <c r="B741" s="412"/>
      <c r="C741" s="412"/>
    </row>
    <row r="742" spans="1:3" s="217" customFormat="1" ht="12.75">
      <c r="A742" s="343"/>
      <c r="B742" s="412"/>
      <c r="C742" s="412"/>
    </row>
    <row r="743" spans="1:3" s="217" customFormat="1" ht="12.75">
      <c r="A743" s="343"/>
      <c r="B743" s="412"/>
      <c r="C743" s="412"/>
    </row>
    <row r="744" spans="1:3" s="217" customFormat="1" ht="12.75">
      <c r="A744" s="343"/>
      <c r="B744" s="412"/>
      <c r="C744" s="412"/>
    </row>
    <row r="745" spans="1:3" s="217" customFormat="1" ht="12.75">
      <c r="A745" s="343"/>
      <c r="B745" s="412"/>
      <c r="C745" s="412"/>
    </row>
    <row r="746" spans="1:3" s="217" customFormat="1" ht="12.75">
      <c r="A746" s="343"/>
      <c r="B746" s="412"/>
      <c r="C746" s="412"/>
    </row>
    <row r="747" spans="1:3" s="217" customFormat="1" ht="12.75">
      <c r="A747" s="343"/>
      <c r="B747" s="412"/>
      <c r="C747" s="412"/>
    </row>
    <row r="748" spans="1:3" s="217" customFormat="1" ht="12.75">
      <c r="A748" s="343"/>
      <c r="B748" s="412"/>
      <c r="C748" s="412"/>
    </row>
    <row r="749" spans="1:3" s="217" customFormat="1" ht="12.75">
      <c r="A749" s="343"/>
      <c r="B749" s="412"/>
      <c r="C749" s="412"/>
    </row>
    <row r="750" spans="1:3" s="217" customFormat="1" ht="12.75">
      <c r="A750" s="343"/>
      <c r="B750" s="412"/>
      <c r="C750" s="412"/>
    </row>
    <row r="751" spans="1:3" s="217" customFormat="1" ht="12.75">
      <c r="A751" s="343"/>
      <c r="B751" s="412"/>
      <c r="C751" s="412"/>
    </row>
    <row r="752" spans="1:3" s="217" customFormat="1" ht="12.75">
      <c r="A752" s="343"/>
      <c r="B752" s="412"/>
      <c r="C752" s="412"/>
    </row>
    <row r="753" spans="1:3" s="217" customFormat="1" ht="12.75">
      <c r="A753" s="343"/>
      <c r="B753" s="412"/>
      <c r="C753" s="412"/>
    </row>
    <row r="754" spans="1:3" s="217" customFormat="1" ht="12.75">
      <c r="A754" s="343"/>
      <c r="B754" s="412"/>
      <c r="C754" s="412"/>
    </row>
    <row r="755" spans="1:3" s="217" customFormat="1" ht="12.75">
      <c r="A755" s="343"/>
      <c r="B755" s="412"/>
      <c r="C755" s="412"/>
    </row>
    <row r="756" spans="1:3" s="217" customFormat="1" ht="12.75">
      <c r="A756" s="343"/>
      <c r="B756" s="412"/>
      <c r="C756" s="412"/>
    </row>
    <row r="757" spans="1:3" s="217" customFormat="1" ht="12.75">
      <c r="A757" s="343"/>
      <c r="B757" s="412"/>
      <c r="C757" s="412"/>
    </row>
    <row r="758" spans="1:3" s="217" customFormat="1" ht="12.75">
      <c r="A758" s="343"/>
      <c r="B758" s="412"/>
      <c r="C758" s="412"/>
    </row>
    <row r="759" spans="1:3" s="217" customFormat="1" ht="12.75">
      <c r="A759" s="343"/>
      <c r="B759" s="412"/>
      <c r="C759" s="412"/>
    </row>
    <row r="760" spans="1:3" s="217" customFormat="1" ht="12.75">
      <c r="A760" s="343"/>
      <c r="B760" s="412"/>
      <c r="C760" s="412"/>
    </row>
    <row r="761" spans="1:3" s="217" customFormat="1" ht="12.75">
      <c r="A761" s="343"/>
      <c r="B761" s="412"/>
      <c r="C761" s="412"/>
    </row>
    <row r="762" spans="1:3" s="217" customFormat="1" ht="12.75">
      <c r="A762" s="343"/>
      <c r="B762" s="412"/>
      <c r="C762" s="412"/>
    </row>
    <row r="763" spans="1:3" s="217" customFormat="1" ht="12.75">
      <c r="A763" s="343"/>
      <c r="B763" s="412"/>
      <c r="C763" s="412"/>
    </row>
    <row r="764" spans="1:3" s="217" customFormat="1" ht="12.75">
      <c r="A764" s="343"/>
      <c r="B764" s="412"/>
      <c r="C764" s="412"/>
    </row>
    <row r="765" spans="1:3" s="217" customFormat="1" ht="12.75">
      <c r="A765" s="343"/>
      <c r="B765" s="412"/>
      <c r="C765" s="412"/>
    </row>
    <row r="766" spans="1:3" s="217" customFormat="1" ht="12.75">
      <c r="A766" s="343"/>
      <c r="B766" s="412"/>
      <c r="C766" s="412"/>
    </row>
    <row r="767" spans="1:3" s="217" customFormat="1" ht="12.75">
      <c r="A767" s="343"/>
      <c r="B767" s="412"/>
      <c r="C767" s="412"/>
    </row>
    <row r="768" spans="1:3" s="217" customFormat="1" ht="12.75">
      <c r="A768" s="343"/>
      <c r="B768" s="412"/>
      <c r="C768" s="412"/>
    </row>
    <row r="769" spans="1:3" s="217" customFormat="1" ht="12.75">
      <c r="A769" s="343"/>
      <c r="B769" s="412"/>
      <c r="C769" s="412"/>
    </row>
    <row r="770" spans="1:3" s="217" customFormat="1" ht="12.75">
      <c r="A770" s="343"/>
      <c r="B770" s="412"/>
      <c r="C770" s="412"/>
    </row>
    <row r="771" spans="1:3" s="217" customFormat="1" ht="12.75">
      <c r="A771" s="343"/>
      <c r="B771" s="412"/>
      <c r="C771" s="412"/>
    </row>
    <row r="772" spans="1:3" s="217" customFormat="1" ht="12.75">
      <c r="A772" s="343"/>
      <c r="B772" s="412"/>
      <c r="C772" s="412"/>
    </row>
    <row r="773" spans="1:3" s="217" customFormat="1" ht="12.75">
      <c r="A773" s="343"/>
      <c r="B773" s="412"/>
      <c r="C773" s="412"/>
    </row>
    <row r="774" spans="1:3" s="217" customFormat="1" ht="12.75">
      <c r="A774" s="343"/>
      <c r="B774" s="412"/>
      <c r="C774" s="412"/>
    </row>
    <row r="775" spans="1:3" s="217" customFormat="1" ht="12.75">
      <c r="A775" s="343"/>
      <c r="B775" s="412"/>
      <c r="C775" s="412"/>
    </row>
    <row r="776" spans="1:3" s="217" customFormat="1" ht="12.75">
      <c r="A776" s="343"/>
      <c r="B776" s="412"/>
      <c r="C776" s="412"/>
    </row>
    <row r="777" spans="1:3" s="217" customFormat="1" ht="12.75">
      <c r="A777" s="343"/>
      <c r="B777" s="412"/>
      <c r="C777" s="412"/>
    </row>
    <row r="778" spans="1:3" s="217" customFormat="1" ht="12.75">
      <c r="A778" s="343"/>
      <c r="B778" s="412"/>
      <c r="C778" s="412"/>
    </row>
    <row r="779" spans="1:3" s="217" customFormat="1" ht="12.75">
      <c r="A779" s="343"/>
      <c r="B779" s="412"/>
      <c r="C779" s="412"/>
    </row>
    <row r="780" spans="1:3" s="217" customFormat="1" ht="12.75">
      <c r="A780" s="343"/>
      <c r="B780" s="412"/>
      <c r="C780" s="412"/>
    </row>
    <row r="781" spans="1:3" s="217" customFormat="1" ht="12.75">
      <c r="A781" s="343"/>
      <c r="B781" s="412"/>
      <c r="C781" s="412"/>
    </row>
    <row r="782" spans="1:3" s="217" customFormat="1" ht="12.75">
      <c r="A782" s="343"/>
      <c r="B782" s="412"/>
      <c r="C782" s="412"/>
    </row>
    <row r="783" spans="1:3" s="217" customFormat="1" ht="12.75">
      <c r="A783" s="343"/>
      <c r="B783" s="412"/>
      <c r="C783" s="412"/>
    </row>
    <row r="784" spans="1:3" s="217" customFormat="1" ht="12.75">
      <c r="A784" s="343"/>
      <c r="B784" s="412"/>
      <c r="C784" s="412"/>
    </row>
    <row r="785" spans="1:3" s="217" customFormat="1" ht="12.75">
      <c r="A785" s="343"/>
      <c r="B785" s="412"/>
      <c r="C785" s="412"/>
    </row>
    <row r="786" spans="1:3" s="217" customFormat="1" ht="12.75">
      <c r="A786" s="343"/>
      <c r="B786" s="412"/>
      <c r="C786" s="412"/>
    </row>
    <row r="787" spans="1:3" s="217" customFormat="1" ht="12.75">
      <c r="A787" s="343"/>
      <c r="B787" s="412"/>
      <c r="C787" s="412"/>
    </row>
    <row r="788" spans="1:3" s="217" customFormat="1" ht="12.75">
      <c r="A788" s="343"/>
      <c r="B788" s="412"/>
      <c r="C788" s="412"/>
    </row>
    <row r="789" spans="1:3" s="217" customFormat="1" ht="12.75">
      <c r="A789" s="343"/>
      <c r="B789" s="412"/>
      <c r="C789" s="412"/>
    </row>
    <row r="790" spans="1:3" s="217" customFormat="1" ht="12.75">
      <c r="A790" s="343"/>
      <c r="B790" s="412"/>
      <c r="C790" s="412"/>
    </row>
    <row r="791" spans="1:3" s="217" customFormat="1" ht="12.75">
      <c r="A791" s="343"/>
      <c r="B791" s="412"/>
      <c r="C791" s="412"/>
    </row>
    <row r="792" spans="1:3" s="217" customFormat="1" ht="12.75">
      <c r="A792" s="343"/>
      <c r="B792" s="412"/>
      <c r="C792" s="412"/>
    </row>
    <row r="793" spans="1:3" s="217" customFormat="1" ht="12.75">
      <c r="A793" s="343"/>
      <c r="B793" s="412"/>
      <c r="C793" s="412"/>
    </row>
    <row r="794" spans="1:3" s="217" customFormat="1" ht="12.75">
      <c r="A794" s="343"/>
      <c r="B794" s="412"/>
      <c r="C794" s="412"/>
    </row>
    <row r="795" spans="1:3" s="217" customFormat="1" ht="12.75">
      <c r="A795" s="343"/>
      <c r="B795" s="412"/>
      <c r="C795" s="412"/>
    </row>
    <row r="796" spans="1:3" s="217" customFormat="1" ht="12.75">
      <c r="A796" s="343"/>
      <c r="B796" s="412"/>
      <c r="C796" s="412"/>
    </row>
    <row r="797" spans="1:3" s="217" customFormat="1" ht="12.75">
      <c r="A797" s="343"/>
      <c r="B797" s="412"/>
      <c r="C797" s="412"/>
    </row>
    <row r="798" spans="1:3" s="217" customFormat="1" ht="12.75">
      <c r="A798" s="343"/>
      <c r="B798" s="412"/>
      <c r="C798" s="412"/>
    </row>
    <row r="799" spans="1:3" s="217" customFormat="1" ht="12.75">
      <c r="A799" s="343"/>
      <c r="B799" s="412"/>
      <c r="C799" s="412"/>
    </row>
    <row r="800" spans="1:3" s="217" customFormat="1" ht="12.75">
      <c r="A800" s="343"/>
      <c r="B800" s="412"/>
      <c r="C800" s="412"/>
    </row>
    <row r="801" spans="1:3" s="217" customFormat="1" ht="12.75">
      <c r="A801" s="343"/>
      <c r="B801" s="412"/>
      <c r="C801" s="412"/>
    </row>
    <row r="802" spans="1:3" s="217" customFormat="1" ht="12.75">
      <c r="A802" s="343"/>
      <c r="B802" s="412"/>
      <c r="C802" s="412"/>
    </row>
    <row r="803" spans="1:3" s="217" customFormat="1" ht="12.75">
      <c r="A803" s="343"/>
      <c r="B803" s="412"/>
      <c r="C803" s="412"/>
    </row>
    <row r="804" spans="1:3" s="217" customFormat="1" ht="12.75">
      <c r="A804" s="343"/>
      <c r="B804" s="412"/>
      <c r="C804" s="412"/>
    </row>
    <row r="805" spans="1:3" s="217" customFormat="1" ht="12.75">
      <c r="A805" s="343"/>
      <c r="B805" s="412"/>
      <c r="C805" s="412"/>
    </row>
    <row r="806" spans="1:3" s="217" customFormat="1" ht="12.75">
      <c r="A806" s="343"/>
      <c r="B806" s="412"/>
      <c r="C806" s="412"/>
    </row>
    <row r="807" spans="1:3" s="217" customFormat="1" ht="12.75">
      <c r="A807" s="343"/>
      <c r="B807" s="412"/>
      <c r="C807" s="412"/>
    </row>
    <row r="808" spans="1:3" s="217" customFormat="1" ht="12.75">
      <c r="A808" s="343"/>
      <c r="B808" s="412"/>
      <c r="C808" s="412"/>
    </row>
    <row r="809" spans="1:3" s="217" customFormat="1" ht="12.75">
      <c r="A809" s="343"/>
      <c r="B809" s="412"/>
      <c r="C809" s="412"/>
    </row>
    <row r="810" spans="1:3" s="217" customFormat="1" ht="12.75">
      <c r="A810" s="343"/>
      <c r="B810" s="412"/>
      <c r="C810" s="412"/>
    </row>
    <row r="811" spans="1:3" s="217" customFormat="1" ht="12.75">
      <c r="A811" s="343"/>
      <c r="B811" s="412"/>
      <c r="C811" s="412"/>
    </row>
    <row r="812" spans="1:3" s="217" customFormat="1" ht="12.75">
      <c r="A812" s="343"/>
      <c r="B812" s="412"/>
      <c r="C812" s="412"/>
    </row>
    <row r="813" spans="1:3" s="217" customFormat="1" ht="12.75">
      <c r="A813" s="343"/>
      <c r="B813" s="412"/>
      <c r="C813" s="412"/>
    </row>
    <row r="814" spans="1:3" s="217" customFormat="1" ht="12.75">
      <c r="A814" s="343"/>
      <c r="B814" s="412"/>
      <c r="C814" s="412"/>
    </row>
    <row r="815" spans="1:3" s="217" customFormat="1" ht="12.75">
      <c r="A815" s="343"/>
      <c r="B815" s="412"/>
      <c r="C815" s="412"/>
    </row>
    <row r="816" spans="1:3" s="217" customFormat="1" ht="12.75">
      <c r="A816" s="343"/>
      <c r="B816" s="412"/>
      <c r="C816" s="412"/>
    </row>
    <row r="817" spans="1:3" s="217" customFormat="1" ht="12.75">
      <c r="A817" s="343"/>
      <c r="B817" s="412"/>
      <c r="C817" s="412"/>
    </row>
    <row r="818" spans="1:3" s="217" customFormat="1" ht="12.75">
      <c r="A818" s="343"/>
      <c r="B818" s="412"/>
      <c r="C818" s="412"/>
    </row>
    <row r="819" spans="1:3" s="217" customFormat="1" ht="12.75">
      <c r="A819" s="343"/>
      <c r="B819" s="412"/>
      <c r="C819" s="412"/>
    </row>
    <row r="820" spans="1:3" s="217" customFormat="1" ht="12.75">
      <c r="A820" s="343"/>
      <c r="B820" s="412"/>
      <c r="C820" s="412"/>
    </row>
    <row r="821" spans="1:3" s="217" customFormat="1" ht="12.75">
      <c r="A821" s="343"/>
      <c r="B821" s="412"/>
      <c r="C821" s="412"/>
    </row>
    <row r="822" spans="1:3" s="217" customFormat="1" ht="12.75">
      <c r="A822" s="343"/>
      <c r="B822" s="412"/>
      <c r="C822" s="412"/>
    </row>
    <row r="823" spans="1:3" s="217" customFormat="1" ht="12.75">
      <c r="A823" s="343"/>
      <c r="B823" s="412"/>
      <c r="C823" s="412"/>
    </row>
    <row r="824" spans="1:3" s="217" customFormat="1" ht="12.75">
      <c r="A824" s="343"/>
      <c r="B824" s="412"/>
      <c r="C824" s="412"/>
    </row>
    <row r="825" spans="1:3" s="217" customFormat="1" ht="12.75">
      <c r="A825" s="343"/>
      <c r="B825" s="412"/>
      <c r="C825" s="412"/>
    </row>
    <row r="826" spans="1:3" s="217" customFormat="1" ht="12.75">
      <c r="A826" s="343"/>
      <c r="B826" s="412"/>
      <c r="C826" s="412"/>
    </row>
    <row r="827" spans="1:3" s="217" customFormat="1" ht="12.75">
      <c r="A827" s="343"/>
      <c r="B827" s="412"/>
      <c r="C827" s="412"/>
    </row>
    <row r="828" spans="1:3" s="217" customFormat="1" ht="12.75">
      <c r="A828" s="343"/>
      <c r="B828" s="412"/>
      <c r="C828" s="412"/>
    </row>
    <row r="829" spans="1:3" s="217" customFormat="1" ht="12.75">
      <c r="A829" s="343"/>
      <c r="B829" s="412"/>
      <c r="C829" s="412"/>
    </row>
    <row r="830" spans="1:3" s="217" customFormat="1" ht="12.75">
      <c r="A830" s="343"/>
      <c r="B830" s="412"/>
      <c r="C830" s="412"/>
    </row>
    <row r="831" spans="1:3" s="217" customFormat="1" ht="12.75">
      <c r="A831" s="343"/>
      <c r="B831" s="412"/>
      <c r="C831" s="412"/>
    </row>
    <row r="832" spans="1:3" s="217" customFormat="1" ht="12.75">
      <c r="A832" s="343"/>
      <c r="B832" s="412"/>
      <c r="C832" s="412"/>
    </row>
    <row r="833" spans="1:3" s="217" customFormat="1" ht="12.75">
      <c r="A833" s="343"/>
      <c r="B833" s="412"/>
      <c r="C833" s="412"/>
    </row>
    <row r="834" spans="1:3" s="217" customFormat="1" ht="12.75">
      <c r="A834" s="343"/>
      <c r="B834" s="412"/>
      <c r="C834" s="412"/>
    </row>
    <row r="835" spans="1:3" s="217" customFormat="1" ht="12.75">
      <c r="A835" s="343"/>
      <c r="B835" s="412"/>
      <c r="C835" s="412"/>
    </row>
    <row r="836" spans="1:3" s="217" customFormat="1" ht="12.75">
      <c r="A836" s="343"/>
      <c r="B836" s="412"/>
      <c r="C836" s="412"/>
    </row>
    <row r="837" spans="1:3" s="217" customFormat="1" ht="12.75">
      <c r="A837" s="343"/>
      <c r="B837" s="412"/>
      <c r="C837" s="412"/>
    </row>
    <row r="838" spans="1:3" s="217" customFormat="1" ht="12.75">
      <c r="A838" s="343"/>
      <c r="B838" s="412"/>
      <c r="C838" s="412"/>
    </row>
    <row r="839" spans="1:3" s="217" customFormat="1" ht="12.75">
      <c r="A839" s="343"/>
      <c r="B839" s="412"/>
      <c r="C839" s="412"/>
    </row>
    <row r="840" spans="1:3" s="217" customFormat="1" ht="12.75">
      <c r="A840" s="343"/>
      <c r="B840" s="412"/>
      <c r="C840" s="412"/>
    </row>
    <row r="841" spans="1:3" s="217" customFormat="1" ht="12.75">
      <c r="A841" s="343"/>
      <c r="B841" s="412"/>
      <c r="C841" s="412"/>
    </row>
    <row r="842" spans="1:3" s="217" customFormat="1" ht="12.75">
      <c r="A842" s="343"/>
      <c r="B842" s="412"/>
      <c r="C842" s="412"/>
    </row>
    <row r="843" spans="1:3" s="217" customFormat="1" ht="12.75">
      <c r="A843" s="343"/>
      <c r="B843" s="412"/>
      <c r="C843" s="412"/>
    </row>
    <row r="844" spans="1:3" s="217" customFormat="1" ht="12.75">
      <c r="A844" s="343"/>
      <c r="B844" s="412"/>
      <c r="C844" s="412"/>
    </row>
    <row r="845" spans="1:3" s="217" customFormat="1" ht="12.75">
      <c r="A845" s="343"/>
      <c r="B845" s="412"/>
      <c r="C845" s="412"/>
    </row>
    <row r="846" spans="1:3" s="217" customFormat="1" ht="12.75">
      <c r="A846" s="343"/>
      <c r="B846" s="412"/>
      <c r="C846" s="412"/>
    </row>
    <row r="847" spans="1:3" s="217" customFormat="1" ht="12.75">
      <c r="A847" s="343"/>
      <c r="B847" s="412"/>
      <c r="C847" s="412"/>
    </row>
    <row r="848" spans="1:3" s="217" customFormat="1" ht="12.75">
      <c r="A848" s="343"/>
      <c r="B848" s="412"/>
      <c r="C848" s="412"/>
    </row>
    <row r="849" spans="1:3" s="217" customFormat="1" ht="12.75">
      <c r="A849" s="343"/>
      <c r="B849" s="412"/>
      <c r="C849" s="412"/>
    </row>
    <row r="850" spans="1:3" s="217" customFormat="1" ht="12.75">
      <c r="A850" s="343"/>
      <c r="B850" s="412"/>
      <c r="C850" s="412"/>
    </row>
    <row r="851" spans="1:3" s="217" customFormat="1" ht="12.75">
      <c r="A851" s="343"/>
      <c r="B851" s="412"/>
      <c r="C851" s="412"/>
    </row>
    <row r="852" spans="1:3" s="217" customFormat="1" ht="12.75">
      <c r="A852" s="343"/>
      <c r="B852" s="412"/>
      <c r="C852" s="412"/>
    </row>
    <row r="853" spans="1:3" s="217" customFormat="1" ht="12.75">
      <c r="A853" s="343"/>
      <c r="B853" s="412"/>
      <c r="C853" s="412"/>
    </row>
    <row r="854" spans="1:3" s="217" customFormat="1" ht="12.75">
      <c r="A854" s="343"/>
      <c r="B854" s="412"/>
      <c r="C854" s="412"/>
    </row>
    <row r="855" spans="1:3" s="217" customFormat="1" ht="12.75">
      <c r="A855" s="343"/>
      <c r="B855" s="412"/>
      <c r="C855" s="412"/>
    </row>
    <row r="856" spans="1:3" s="217" customFormat="1" ht="12.75">
      <c r="A856" s="343"/>
      <c r="B856" s="412"/>
      <c r="C856" s="412"/>
    </row>
    <row r="857" spans="1:3" s="217" customFormat="1" ht="12.75">
      <c r="A857" s="343"/>
      <c r="B857" s="412"/>
      <c r="C857" s="412"/>
    </row>
    <row r="858" spans="1:3" s="217" customFormat="1" ht="12.75">
      <c r="A858" s="343"/>
      <c r="B858" s="412"/>
      <c r="C858" s="412"/>
    </row>
    <row r="859" spans="1:3" s="217" customFormat="1" ht="12.75">
      <c r="A859" s="343"/>
      <c r="B859" s="412"/>
      <c r="C859" s="412"/>
    </row>
    <row r="860" spans="1:3" s="217" customFormat="1" ht="12.75">
      <c r="A860" s="343"/>
      <c r="B860" s="412"/>
      <c r="C860" s="412"/>
    </row>
    <row r="861" spans="1:3" s="217" customFormat="1" ht="12.75">
      <c r="A861" s="343"/>
      <c r="B861" s="412"/>
      <c r="C861" s="412"/>
    </row>
    <row r="862" spans="1:3" s="217" customFormat="1" ht="12.75">
      <c r="A862" s="343"/>
      <c r="B862" s="412"/>
      <c r="C862" s="412"/>
    </row>
    <row r="863" spans="1:3" s="217" customFormat="1" ht="12.75">
      <c r="A863" s="343"/>
      <c r="B863" s="412"/>
      <c r="C863" s="412"/>
    </row>
    <row r="864" spans="1:3" s="217" customFormat="1" ht="12.75">
      <c r="A864" s="343"/>
      <c r="B864" s="412"/>
      <c r="C864" s="412"/>
    </row>
    <row r="865" spans="1:3" s="217" customFormat="1" ht="12.75">
      <c r="A865" s="343"/>
      <c r="B865" s="412"/>
      <c r="C865" s="412"/>
    </row>
    <row r="866" spans="1:3" s="217" customFormat="1" ht="12.75">
      <c r="A866" s="343"/>
      <c r="B866" s="412"/>
      <c r="C866" s="412"/>
    </row>
    <row r="867" spans="1:3" s="217" customFormat="1" ht="12.75">
      <c r="A867" s="343"/>
      <c r="B867" s="412"/>
      <c r="C867" s="412"/>
    </row>
    <row r="868" spans="1:3" s="217" customFormat="1" ht="12.75">
      <c r="A868" s="343"/>
      <c r="B868" s="412"/>
      <c r="C868" s="412"/>
    </row>
    <row r="869" spans="1:3" s="217" customFormat="1" ht="12.75">
      <c r="A869" s="343"/>
      <c r="B869" s="412"/>
      <c r="C869" s="412"/>
    </row>
    <row r="870" spans="1:3" s="217" customFormat="1" ht="12.75">
      <c r="A870" s="343"/>
      <c r="B870" s="412"/>
      <c r="C870" s="412"/>
    </row>
    <row r="871" spans="1:3" s="217" customFormat="1" ht="12.75">
      <c r="A871" s="343"/>
      <c r="B871" s="412"/>
      <c r="C871" s="412"/>
    </row>
    <row r="872" spans="1:3" s="217" customFormat="1" ht="12.75">
      <c r="A872" s="343"/>
      <c r="B872" s="412"/>
      <c r="C872" s="412"/>
    </row>
    <row r="873" spans="1:3" s="217" customFormat="1" ht="12.75">
      <c r="A873" s="343"/>
      <c r="B873" s="412"/>
      <c r="C873" s="412"/>
    </row>
    <row r="874" spans="1:3" s="217" customFormat="1" ht="12.75">
      <c r="A874" s="343"/>
      <c r="B874" s="412"/>
      <c r="C874" s="412"/>
    </row>
    <row r="875" spans="1:3" s="217" customFormat="1" ht="12.75">
      <c r="A875" s="343"/>
      <c r="B875" s="412"/>
      <c r="C875" s="412"/>
    </row>
    <row r="876" spans="1:3" s="217" customFormat="1" ht="12.75">
      <c r="A876" s="343"/>
      <c r="B876" s="412"/>
      <c r="C876" s="412"/>
    </row>
    <row r="877" spans="1:3" s="217" customFormat="1" ht="12.75">
      <c r="A877" s="343"/>
      <c r="B877" s="412"/>
      <c r="C877" s="412"/>
    </row>
    <row r="878" spans="1:3" s="217" customFormat="1" ht="12.75">
      <c r="A878" s="343"/>
      <c r="B878" s="412"/>
      <c r="C878" s="412"/>
    </row>
    <row r="879" spans="1:3" s="217" customFormat="1" ht="12.75">
      <c r="A879" s="343"/>
      <c r="B879" s="412"/>
      <c r="C879" s="412"/>
    </row>
    <row r="880" spans="1:3" s="217" customFormat="1" ht="12.75">
      <c r="A880" s="343"/>
      <c r="B880" s="412"/>
      <c r="C880" s="412"/>
    </row>
    <row r="881" spans="1:3" s="217" customFormat="1" ht="12.75">
      <c r="A881" s="343"/>
      <c r="B881" s="412"/>
      <c r="C881" s="412"/>
    </row>
    <row r="882" spans="1:3" s="217" customFormat="1" ht="12.75">
      <c r="A882" s="343"/>
      <c r="B882" s="412"/>
      <c r="C882" s="412"/>
    </row>
    <row r="883" spans="1:3" s="217" customFormat="1" ht="12.75">
      <c r="A883" s="343"/>
      <c r="B883" s="412"/>
      <c r="C883" s="412"/>
    </row>
    <row r="884" spans="1:3" s="217" customFormat="1" ht="12.75">
      <c r="A884" s="343"/>
      <c r="B884" s="412"/>
      <c r="C884" s="412"/>
    </row>
    <row r="885" spans="1:3" s="217" customFormat="1" ht="12.75">
      <c r="A885" s="343"/>
      <c r="B885" s="412"/>
      <c r="C885" s="412"/>
    </row>
    <row r="886" spans="1:3" s="217" customFormat="1" ht="12.75">
      <c r="A886" s="343"/>
      <c r="B886" s="412"/>
      <c r="C886" s="412"/>
    </row>
    <row r="887" spans="1:3" s="217" customFormat="1" ht="12.75">
      <c r="A887" s="343"/>
      <c r="B887" s="412"/>
      <c r="C887" s="412"/>
    </row>
    <row r="888" spans="1:3" s="217" customFormat="1" ht="12.75">
      <c r="A888" s="343"/>
      <c r="B888" s="412"/>
      <c r="C888" s="412"/>
    </row>
    <row r="889" spans="1:3" s="217" customFormat="1" ht="12.75">
      <c r="A889" s="343"/>
      <c r="B889" s="412"/>
      <c r="C889" s="412"/>
    </row>
    <row r="890" spans="1:3" s="217" customFormat="1" ht="12.75">
      <c r="A890" s="343"/>
      <c r="B890" s="412"/>
      <c r="C890" s="412"/>
    </row>
    <row r="891" spans="1:3" s="217" customFormat="1" ht="12.75">
      <c r="A891" s="343"/>
      <c r="B891" s="412"/>
      <c r="C891" s="412"/>
    </row>
    <row r="892" spans="1:3" s="217" customFormat="1" ht="12.75">
      <c r="A892" s="343"/>
      <c r="B892" s="412"/>
      <c r="C892" s="412"/>
    </row>
    <row r="893" spans="1:3" s="217" customFormat="1" ht="12.75">
      <c r="A893" s="343"/>
      <c r="B893" s="412"/>
      <c r="C893" s="412"/>
    </row>
    <row r="894" spans="1:3" s="217" customFormat="1" ht="12.75">
      <c r="A894" s="343"/>
      <c r="B894" s="412"/>
      <c r="C894" s="412"/>
    </row>
    <row r="895" spans="1:3" s="217" customFormat="1" ht="12.75">
      <c r="A895" s="343"/>
      <c r="B895" s="412"/>
      <c r="C895" s="412"/>
    </row>
    <row r="896" spans="1:3" s="217" customFormat="1" ht="12.75">
      <c r="A896" s="343"/>
      <c r="B896" s="412"/>
      <c r="C896" s="412"/>
    </row>
    <row r="897" spans="1:3" s="217" customFormat="1" ht="12.75">
      <c r="A897" s="343"/>
      <c r="B897" s="412"/>
      <c r="C897" s="412"/>
    </row>
    <row r="898" spans="1:3" s="217" customFormat="1" ht="12.75">
      <c r="A898" s="343"/>
      <c r="B898" s="412"/>
      <c r="C898" s="412"/>
    </row>
    <row r="899" spans="1:3" s="217" customFormat="1" ht="12.75">
      <c r="A899" s="343"/>
      <c r="B899" s="412"/>
      <c r="C899" s="412"/>
    </row>
    <row r="900" spans="1:3" s="217" customFormat="1" ht="12.75">
      <c r="A900" s="343"/>
      <c r="B900" s="412"/>
      <c r="C900" s="412"/>
    </row>
    <row r="901" spans="1:3" s="217" customFormat="1" ht="12.75">
      <c r="A901" s="343"/>
      <c r="B901" s="412"/>
      <c r="C901" s="412"/>
    </row>
    <row r="902" spans="1:3" s="217" customFormat="1" ht="12.75">
      <c r="A902" s="343"/>
      <c r="B902" s="412"/>
      <c r="C902" s="412"/>
    </row>
    <row r="903" spans="1:3" s="217" customFormat="1" ht="12.75">
      <c r="A903" s="343"/>
      <c r="B903" s="412"/>
      <c r="C903" s="412"/>
    </row>
    <row r="904" spans="1:3" s="217" customFormat="1" ht="12.75">
      <c r="A904" s="343"/>
      <c r="B904" s="412"/>
      <c r="C904" s="412"/>
    </row>
    <row r="905" spans="1:3" s="217" customFormat="1" ht="12.75">
      <c r="A905" s="343"/>
      <c r="B905" s="412"/>
      <c r="C905" s="412"/>
    </row>
    <row r="906" spans="1:3" s="217" customFormat="1" ht="12.75">
      <c r="A906" s="343"/>
      <c r="B906" s="412"/>
      <c r="C906" s="412"/>
    </row>
    <row r="907" spans="1:3" s="217" customFormat="1" ht="12.75">
      <c r="A907" s="343"/>
      <c r="B907" s="412"/>
      <c r="C907" s="412"/>
    </row>
    <row r="908" spans="1:3" s="217" customFormat="1" ht="12.75">
      <c r="A908" s="343"/>
      <c r="B908" s="412"/>
      <c r="C908" s="412"/>
    </row>
    <row r="909" spans="1:3" s="217" customFormat="1" ht="12.75">
      <c r="A909" s="343"/>
      <c r="B909" s="412"/>
      <c r="C909" s="412"/>
    </row>
    <row r="910" spans="1:3" s="217" customFormat="1" ht="12.75">
      <c r="A910" s="343"/>
      <c r="B910" s="412"/>
      <c r="C910" s="412"/>
    </row>
    <row r="911" spans="1:3" s="217" customFormat="1" ht="12.75">
      <c r="A911" s="343"/>
      <c r="B911" s="412"/>
      <c r="C911" s="412"/>
    </row>
    <row r="912" spans="1:3" s="217" customFormat="1" ht="12.75">
      <c r="A912" s="343"/>
      <c r="B912" s="412"/>
      <c r="C912" s="412"/>
    </row>
    <row r="913" spans="1:3" s="217" customFormat="1" ht="12.75">
      <c r="A913" s="343"/>
      <c r="B913" s="412"/>
      <c r="C913" s="412"/>
    </row>
    <row r="914" spans="1:3" s="217" customFormat="1" ht="12.75">
      <c r="A914" s="343"/>
      <c r="B914" s="412"/>
      <c r="C914" s="412"/>
    </row>
    <row r="915" spans="1:3" s="217" customFormat="1" ht="12.75">
      <c r="A915" s="343"/>
      <c r="B915" s="412"/>
      <c r="C915" s="412"/>
    </row>
    <row r="916" spans="1:3" s="217" customFormat="1" ht="12.75">
      <c r="A916" s="343"/>
      <c r="B916" s="412"/>
      <c r="C916" s="412"/>
    </row>
    <row r="917" spans="1:3" s="217" customFormat="1" ht="12.75">
      <c r="A917" s="343"/>
      <c r="B917" s="412"/>
      <c r="C917" s="412"/>
    </row>
    <row r="918" spans="1:3" s="217" customFormat="1" ht="12.75">
      <c r="A918" s="343"/>
      <c r="B918" s="412"/>
      <c r="C918" s="412"/>
    </row>
    <row r="919" spans="1:3" s="217" customFormat="1" ht="12.75">
      <c r="A919" s="343"/>
      <c r="B919" s="412"/>
      <c r="C919" s="412"/>
    </row>
    <row r="920" spans="1:3" s="217" customFormat="1" ht="12.75">
      <c r="A920" s="343"/>
      <c r="B920" s="412"/>
      <c r="C920" s="412"/>
    </row>
    <row r="921" spans="1:3" s="217" customFormat="1" ht="12.75">
      <c r="A921" s="343"/>
      <c r="B921" s="412"/>
      <c r="C921" s="412"/>
    </row>
    <row r="922" spans="1:3" s="217" customFormat="1" ht="12.75">
      <c r="A922" s="343"/>
      <c r="B922" s="412"/>
      <c r="C922" s="412"/>
    </row>
    <row r="923" spans="1:3" s="217" customFormat="1" ht="12.75">
      <c r="A923" s="343"/>
      <c r="B923" s="412"/>
      <c r="C923" s="412"/>
    </row>
    <row r="924" spans="1:3" s="217" customFormat="1" ht="12.75">
      <c r="A924" s="343"/>
      <c r="B924" s="412"/>
      <c r="C924" s="412"/>
    </row>
    <row r="925" spans="1:3" s="217" customFormat="1" ht="12.75">
      <c r="A925" s="343"/>
      <c r="B925" s="412"/>
      <c r="C925" s="412"/>
    </row>
    <row r="926" spans="1:3" s="217" customFormat="1" ht="12.75">
      <c r="A926" s="343"/>
      <c r="B926" s="412"/>
      <c r="C926" s="412"/>
    </row>
    <row r="927" spans="1:3" s="217" customFormat="1" ht="12.75">
      <c r="A927" s="343"/>
      <c r="B927" s="412"/>
      <c r="C927" s="412"/>
    </row>
    <row r="928" spans="1:3" s="217" customFormat="1" ht="12.75">
      <c r="A928" s="343"/>
      <c r="B928" s="412"/>
      <c r="C928" s="412"/>
    </row>
    <row r="929" spans="1:3" s="217" customFormat="1" ht="12.75">
      <c r="A929" s="343"/>
      <c r="B929" s="412"/>
      <c r="C929" s="412"/>
    </row>
    <row r="930" spans="1:3" s="217" customFormat="1" ht="12.75">
      <c r="A930" s="343"/>
      <c r="B930" s="412"/>
      <c r="C930" s="412"/>
    </row>
    <row r="931" spans="1:3" s="217" customFormat="1" ht="12.75">
      <c r="A931" s="343"/>
      <c r="B931" s="412"/>
      <c r="C931" s="412"/>
    </row>
    <row r="932" spans="1:3" s="217" customFormat="1" ht="12.75">
      <c r="A932" s="343"/>
      <c r="B932" s="412"/>
      <c r="C932" s="412"/>
    </row>
    <row r="933" spans="1:3" s="217" customFormat="1" ht="12.75">
      <c r="A933" s="343"/>
      <c r="B933" s="412"/>
      <c r="C933" s="412"/>
    </row>
    <row r="934" spans="1:3" s="217" customFormat="1" ht="12.75">
      <c r="A934" s="343"/>
      <c r="B934" s="412"/>
      <c r="C934" s="412"/>
    </row>
    <row r="935" spans="1:3" s="217" customFormat="1" ht="12.75">
      <c r="A935" s="343"/>
      <c r="B935" s="412"/>
      <c r="C935" s="412"/>
    </row>
    <row r="936" spans="1:3" s="217" customFormat="1" ht="12.75">
      <c r="A936" s="343"/>
      <c r="B936" s="412"/>
      <c r="C936" s="412"/>
    </row>
    <row r="937" spans="1:3" s="217" customFormat="1" ht="12.75">
      <c r="A937" s="343"/>
      <c r="B937" s="412"/>
      <c r="C937" s="412"/>
    </row>
    <row r="938" spans="1:3" s="217" customFormat="1" ht="12.75">
      <c r="A938" s="343"/>
      <c r="B938" s="412"/>
      <c r="C938" s="412"/>
    </row>
    <row r="939" spans="1:3" s="217" customFormat="1" ht="12.75">
      <c r="A939" s="343"/>
      <c r="B939" s="412"/>
      <c r="C939" s="412"/>
    </row>
    <row r="940" spans="1:3" s="217" customFormat="1" ht="12.75">
      <c r="A940" s="343"/>
      <c r="B940" s="412"/>
      <c r="C940" s="412"/>
    </row>
    <row r="941" spans="1:3" s="217" customFormat="1" ht="12.75">
      <c r="A941" s="343"/>
      <c r="B941" s="412"/>
      <c r="C941" s="412"/>
    </row>
    <row r="942" spans="1:3" s="217" customFormat="1" ht="12.75">
      <c r="A942" s="343"/>
      <c r="B942" s="412"/>
      <c r="C942" s="412"/>
    </row>
    <row r="943" spans="1:3" s="217" customFormat="1" ht="12.75">
      <c r="A943" s="343"/>
      <c r="B943" s="412"/>
      <c r="C943" s="412"/>
    </row>
    <row r="944" spans="1:3" s="217" customFormat="1" ht="12.75">
      <c r="A944" s="343"/>
      <c r="B944" s="412"/>
      <c r="C944" s="412"/>
    </row>
    <row r="945" spans="1:3" s="217" customFormat="1" ht="12.75">
      <c r="A945" s="343"/>
      <c r="B945" s="412"/>
      <c r="C945" s="412"/>
    </row>
    <row r="946" spans="1:3" s="217" customFormat="1" ht="12.75">
      <c r="A946" s="343"/>
      <c r="B946" s="412"/>
      <c r="C946" s="412"/>
    </row>
    <row r="947" spans="1:3" s="217" customFormat="1" ht="12.75">
      <c r="A947" s="343"/>
      <c r="B947" s="412"/>
      <c r="C947" s="412"/>
    </row>
    <row r="948" spans="1:3" s="217" customFormat="1" ht="12.75">
      <c r="A948" s="343"/>
      <c r="B948" s="412"/>
      <c r="C948" s="412"/>
    </row>
    <row r="949" spans="1:3" s="217" customFormat="1" ht="12.75">
      <c r="A949" s="343"/>
      <c r="B949" s="412"/>
      <c r="C949" s="412"/>
    </row>
    <row r="950" spans="1:3" s="217" customFormat="1" ht="12.75">
      <c r="A950" s="343"/>
      <c r="B950" s="412"/>
      <c r="C950" s="412"/>
    </row>
    <row r="951" spans="1:3" s="217" customFormat="1" ht="12.75">
      <c r="A951" s="343"/>
      <c r="B951" s="412"/>
      <c r="C951" s="412"/>
    </row>
    <row r="952" spans="1:3" s="217" customFormat="1" ht="12.75">
      <c r="A952" s="343"/>
      <c r="B952" s="412"/>
      <c r="C952" s="412"/>
    </row>
    <row r="953" spans="1:3" s="217" customFormat="1" ht="12.75">
      <c r="A953" s="343"/>
      <c r="B953" s="412"/>
      <c r="C953" s="412"/>
    </row>
    <row r="954" spans="1:3" s="217" customFormat="1" ht="12.75">
      <c r="A954" s="343"/>
      <c r="B954" s="412"/>
      <c r="C954" s="412"/>
    </row>
    <row r="955" spans="1:3" s="217" customFormat="1" ht="12.75">
      <c r="A955" s="343"/>
      <c r="B955" s="412"/>
      <c r="C955" s="412"/>
    </row>
    <row r="956" spans="1:3" s="217" customFormat="1" ht="12.75">
      <c r="A956" s="343"/>
      <c r="B956" s="412"/>
      <c r="C956" s="412"/>
    </row>
    <row r="957" spans="1:3" s="217" customFormat="1" ht="12.75">
      <c r="A957" s="343"/>
      <c r="B957" s="412"/>
      <c r="C957" s="412"/>
    </row>
    <row r="958" spans="1:3" s="217" customFormat="1" ht="12.75">
      <c r="A958" s="343"/>
      <c r="B958" s="412"/>
      <c r="C958" s="412"/>
    </row>
    <row r="959" spans="1:3" s="217" customFormat="1" ht="12.75">
      <c r="A959" s="343"/>
      <c r="B959" s="412"/>
      <c r="C959" s="412"/>
    </row>
    <row r="960" spans="1:3" s="217" customFormat="1" ht="12.75">
      <c r="A960" s="343"/>
      <c r="B960" s="412"/>
      <c r="C960" s="412"/>
    </row>
    <row r="961" spans="1:3" s="217" customFormat="1" ht="12.75">
      <c r="A961" s="343"/>
      <c r="B961" s="412"/>
      <c r="C961" s="412"/>
    </row>
    <row r="962" spans="1:3" s="217" customFormat="1" ht="12.75">
      <c r="A962" s="343"/>
      <c r="B962" s="412"/>
      <c r="C962" s="412"/>
    </row>
    <row r="963" spans="1:3" s="217" customFormat="1" ht="12.75">
      <c r="A963" s="343"/>
      <c r="B963" s="412"/>
      <c r="C963" s="412"/>
    </row>
    <row r="964" spans="1:3" s="217" customFormat="1" ht="12.75">
      <c r="A964" s="343"/>
      <c r="B964" s="412"/>
      <c r="C964" s="412"/>
    </row>
    <row r="965" spans="1:3" s="217" customFormat="1" ht="12.75">
      <c r="A965" s="343"/>
      <c r="B965" s="412"/>
      <c r="C965" s="412"/>
    </row>
    <row r="966" spans="1:3" s="217" customFormat="1" ht="12.75">
      <c r="A966" s="343"/>
      <c r="B966" s="412"/>
      <c r="C966" s="412"/>
    </row>
    <row r="967" spans="1:3" s="217" customFormat="1" ht="12.75">
      <c r="A967" s="343"/>
      <c r="B967" s="412"/>
      <c r="C967" s="412"/>
    </row>
    <row r="968" spans="1:3" s="217" customFormat="1" ht="12.75">
      <c r="A968" s="343"/>
      <c r="B968" s="412"/>
      <c r="C968" s="412"/>
    </row>
    <row r="969" spans="1:3" s="217" customFormat="1" ht="12.75">
      <c r="A969" s="343"/>
      <c r="B969" s="412"/>
      <c r="C969" s="412"/>
    </row>
    <row r="970" spans="1:3" s="217" customFormat="1" ht="12.75">
      <c r="A970" s="343"/>
      <c r="B970" s="412"/>
      <c r="C970" s="412"/>
    </row>
    <row r="971" spans="1:3" s="217" customFormat="1" ht="12.75">
      <c r="A971" s="343"/>
      <c r="B971" s="412"/>
      <c r="C971" s="412"/>
    </row>
    <row r="972" spans="1:3" s="217" customFormat="1" ht="12.75">
      <c r="A972" s="343"/>
      <c r="B972" s="412"/>
      <c r="C972" s="412"/>
    </row>
    <row r="973" spans="1:3" s="217" customFormat="1" ht="12.75">
      <c r="A973" s="343"/>
      <c r="B973" s="412"/>
      <c r="C973" s="412"/>
    </row>
    <row r="974" spans="1:3" s="217" customFormat="1" ht="12.75">
      <c r="A974" s="343"/>
      <c r="B974" s="412"/>
      <c r="C974" s="412"/>
    </row>
    <row r="975" spans="1:3" s="217" customFormat="1" ht="12.75">
      <c r="A975" s="343"/>
      <c r="B975" s="412"/>
      <c r="C975" s="412"/>
    </row>
    <row r="976" spans="1:3" s="217" customFormat="1" ht="12.75">
      <c r="A976" s="343"/>
      <c r="B976" s="412"/>
      <c r="C976" s="412"/>
    </row>
    <row r="977" spans="1:3" s="217" customFormat="1" ht="12.75">
      <c r="A977" s="343"/>
      <c r="B977" s="412"/>
      <c r="C977" s="412"/>
    </row>
    <row r="978" spans="1:3" s="217" customFormat="1" ht="12.75">
      <c r="A978" s="343"/>
      <c r="B978" s="412"/>
      <c r="C978" s="412"/>
    </row>
    <row r="979" spans="1:3" s="217" customFormat="1" ht="12.75">
      <c r="A979" s="343"/>
      <c r="B979" s="412"/>
      <c r="C979" s="412"/>
    </row>
    <row r="980" spans="1:3" s="217" customFormat="1" ht="12.75">
      <c r="A980" s="343"/>
      <c r="B980" s="412"/>
      <c r="C980" s="412"/>
    </row>
    <row r="981" spans="1:3" s="217" customFormat="1" ht="12.75">
      <c r="A981" s="343"/>
      <c r="B981" s="412"/>
      <c r="C981" s="412"/>
    </row>
    <row r="982" spans="1:3" s="217" customFormat="1" ht="12.75">
      <c r="A982" s="343"/>
      <c r="B982" s="412"/>
      <c r="C982" s="412"/>
    </row>
    <row r="983" spans="1:3" s="217" customFormat="1" ht="12.75">
      <c r="A983" s="343"/>
      <c r="B983" s="412"/>
      <c r="C983" s="412"/>
    </row>
    <row r="984" spans="1:3" s="217" customFormat="1" ht="12.75">
      <c r="A984" s="343"/>
      <c r="B984" s="412"/>
      <c r="C984" s="412"/>
    </row>
    <row r="985" spans="1:3" s="217" customFormat="1" ht="12.75">
      <c r="A985" s="343"/>
      <c r="B985" s="412"/>
      <c r="C985" s="412"/>
    </row>
    <row r="986" spans="1:3" s="217" customFormat="1" ht="12.75">
      <c r="A986" s="343"/>
      <c r="B986" s="412"/>
      <c r="C986" s="412"/>
    </row>
    <row r="987" spans="1:3" s="217" customFormat="1" ht="12.75">
      <c r="A987" s="343"/>
      <c r="B987" s="412"/>
      <c r="C987" s="412"/>
    </row>
    <row r="988" spans="1:3" s="217" customFormat="1" ht="12.75">
      <c r="A988" s="343"/>
      <c r="B988" s="412"/>
      <c r="C988" s="412"/>
    </row>
    <row r="989" spans="1:3" s="217" customFormat="1" ht="12.75">
      <c r="A989" s="343"/>
      <c r="B989" s="412"/>
      <c r="C989" s="412"/>
    </row>
    <row r="990" spans="1:3" s="217" customFormat="1" ht="12.75">
      <c r="A990" s="343"/>
      <c r="B990" s="412"/>
      <c r="C990" s="412"/>
    </row>
    <row r="991" spans="1:3" s="217" customFormat="1" ht="12.75">
      <c r="A991" s="343"/>
      <c r="B991" s="412"/>
      <c r="C991" s="412"/>
    </row>
    <row r="992" spans="1:3" s="217" customFormat="1" ht="12.75">
      <c r="A992" s="343"/>
      <c r="B992" s="412"/>
      <c r="C992" s="412"/>
    </row>
    <row r="993" spans="1:3" s="217" customFormat="1" ht="12.75">
      <c r="A993" s="343"/>
      <c r="B993" s="412"/>
      <c r="C993" s="412"/>
    </row>
    <row r="994" spans="1:3" s="217" customFormat="1" ht="12.75">
      <c r="A994" s="343"/>
      <c r="B994" s="412"/>
      <c r="C994" s="412"/>
    </row>
    <row r="995" spans="1:3" s="217" customFormat="1" ht="12.75">
      <c r="A995" s="343"/>
      <c r="B995" s="412"/>
      <c r="C995" s="412"/>
    </row>
    <row r="996" spans="1:3" s="217" customFormat="1" ht="12.75">
      <c r="A996" s="343"/>
      <c r="B996" s="412"/>
      <c r="C996" s="412"/>
    </row>
    <row r="997" spans="1:3" s="217" customFormat="1" ht="12.75">
      <c r="A997" s="343"/>
      <c r="B997" s="412"/>
      <c r="C997" s="412"/>
    </row>
    <row r="998" spans="1:3" s="217" customFormat="1" ht="12.75">
      <c r="A998" s="343"/>
      <c r="B998" s="412"/>
      <c r="C998" s="412"/>
    </row>
    <row r="999" spans="1:3" s="217" customFormat="1" ht="12.75">
      <c r="A999" s="343"/>
      <c r="B999" s="412"/>
      <c r="C999" s="412"/>
    </row>
    <row r="1000" spans="1:3" s="217" customFormat="1" ht="12.75">
      <c r="A1000" s="343"/>
      <c r="B1000" s="412"/>
      <c r="C1000" s="412"/>
    </row>
    <row r="1001" spans="1:3" s="217" customFormat="1" ht="12.75">
      <c r="A1001" s="343"/>
      <c r="B1001" s="412"/>
      <c r="C1001" s="412"/>
    </row>
    <row r="1002" spans="1:3" s="217" customFormat="1" ht="12.75">
      <c r="A1002" s="343"/>
      <c r="B1002" s="412"/>
      <c r="C1002" s="412"/>
    </row>
    <row r="1003" spans="1:3" s="217" customFormat="1" ht="12.75">
      <c r="A1003" s="343"/>
      <c r="B1003" s="412"/>
      <c r="C1003" s="412"/>
    </row>
    <row r="1004" spans="1:3" s="217" customFormat="1" ht="12.75">
      <c r="A1004" s="343"/>
      <c r="B1004" s="412"/>
      <c r="C1004" s="412"/>
    </row>
    <row r="1005" spans="1:3" s="217" customFormat="1" ht="12.75">
      <c r="A1005" s="343"/>
      <c r="B1005" s="412"/>
      <c r="C1005" s="412"/>
    </row>
    <row r="1006" spans="1:3" s="217" customFormat="1" ht="12.75">
      <c r="A1006" s="343"/>
      <c r="B1006" s="412"/>
      <c r="C1006" s="412"/>
    </row>
    <row r="1007" spans="1:3" s="217" customFormat="1" ht="12.75">
      <c r="A1007" s="343"/>
      <c r="B1007" s="412"/>
      <c r="C1007" s="412"/>
    </row>
    <row r="1008" spans="1:3" s="217" customFormat="1" ht="12.75">
      <c r="A1008" s="343"/>
      <c r="B1008" s="412"/>
      <c r="C1008" s="412"/>
    </row>
    <row r="1009" spans="1:3" s="217" customFormat="1" ht="12.75">
      <c r="A1009" s="343"/>
      <c r="B1009" s="412"/>
      <c r="C1009" s="412"/>
    </row>
    <row r="1010" spans="1:3" s="217" customFormat="1" ht="12.75">
      <c r="A1010" s="343"/>
      <c r="B1010" s="412"/>
      <c r="C1010" s="412"/>
    </row>
    <row r="1011" spans="1:3" s="217" customFormat="1" ht="12.75">
      <c r="A1011" s="343"/>
      <c r="B1011" s="412"/>
      <c r="C1011" s="412"/>
    </row>
    <row r="1012" spans="1:3" s="217" customFormat="1" ht="12.75">
      <c r="A1012" s="343"/>
      <c r="B1012" s="412"/>
      <c r="C1012" s="412"/>
    </row>
    <row r="1013" spans="1:3" s="217" customFormat="1" ht="12.75">
      <c r="A1013" s="343"/>
      <c r="B1013" s="412"/>
      <c r="C1013" s="412"/>
    </row>
    <row r="1014" spans="1:3" s="217" customFormat="1" ht="12.75">
      <c r="A1014" s="343"/>
      <c r="B1014" s="412"/>
      <c r="C1014" s="412"/>
    </row>
    <row r="1015" spans="1:3" s="217" customFormat="1" ht="12.75">
      <c r="A1015" s="343"/>
      <c r="B1015" s="412"/>
      <c r="C1015" s="412"/>
    </row>
    <row r="1016" spans="1:3" s="217" customFormat="1" ht="12.75">
      <c r="A1016" s="343"/>
      <c r="B1016" s="412"/>
      <c r="C1016" s="412"/>
    </row>
    <row r="1017" spans="1:3" s="217" customFormat="1" ht="12.75">
      <c r="A1017" s="343"/>
      <c r="B1017" s="412"/>
      <c r="C1017" s="412"/>
    </row>
    <row r="1018" spans="1:3" s="217" customFormat="1" ht="12.75">
      <c r="A1018" s="343"/>
      <c r="B1018" s="412"/>
      <c r="C1018" s="412"/>
    </row>
    <row r="1019" spans="1:3" s="217" customFormat="1" ht="12.75">
      <c r="A1019" s="343"/>
      <c r="B1019" s="412"/>
      <c r="C1019" s="412"/>
    </row>
    <row r="1020" spans="1:3" s="217" customFormat="1" ht="12.75">
      <c r="A1020" s="343"/>
      <c r="B1020" s="412"/>
      <c r="C1020" s="412"/>
    </row>
    <row r="1021" spans="1:3" s="217" customFormat="1" ht="12.75">
      <c r="A1021" s="343"/>
      <c r="B1021" s="412"/>
      <c r="C1021" s="412"/>
    </row>
    <row r="1022" spans="1:3" s="217" customFormat="1" ht="12.75">
      <c r="A1022" s="343"/>
      <c r="B1022" s="412"/>
      <c r="C1022" s="412"/>
    </row>
    <row r="1023" spans="1:3" s="217" customFormat="1" ht="12.75">
      <c r="A1023" s="343"/>
      <c r="B1023" s="412"/>
      <c r="C1023" s="412"/>
    </row>
    <row r="1024" spans="1:3" s="217" customFormat="1" ht="12.75">
      <c r="A1024" s="343"/>
      <c r="B1024" s="412"/>
      <c r="C1024" s="412"/>
    </row>
    <row r="1025" spans="1:3" s="217" customFormat="1" ht="12.75">
      <c r="A1025" s="343"/>
      <c r="B1025" s="412"/>
      <c r="C1025" s="412"/>
    </row>
    <row r="1026" spans="1:3" s="217" customFormat="1" ht="12.75">
      <c r="A1026" s="343"/>
      <c r="B1026" s="412"/>
      <c r="C1026" s="412"/>
    </row>
    <row r="1027" spans="1:3" s="217" customFormat="1" ht="12.75">
      <c r="A1027" s="343"/>
      <c r="B1027" s="412"/>
      <c r="C1027" s="412"/>
    </row>
    <row r="1028" spans="1:3" s="217" customFormat="1" ht="12.75">
      <c r="A1028" s="343"/>
      <c r="B1028" s="412"/>
      <c r="C1028" s="412"/>
    </row>
    <row r="1029" spans="1:3" s="217" customFormat="1" ht="12.75">
      <c r="A1029" s="343"/>
      <c r="B1029" s="412"/>
      <c r="C1029" s="412"/>
    </row>
    <row r="1030" spans="1:3" s="217" customFormat="1" ht="12.75">
      <c r="A1030" s="343"/>
      <c r="B1030" s="412"/>
      <c r="C1030" s="412"/>
    </row>
    <row r="1031" spans="1:3" s="217" customFormat="1" ht="12.75">
      <c r="A1031" s="343"/>
      <c r="B1031" s="412"/>
      <c r="C1031" s="412"/>
    </row>
    <row r="1032" spans="1:3" s="217" customFormat="1" ht="12.75">
      <c r="A1032" s="343"/>
      <c r="B1032" s="412"/>
      <c r="C1032" s="412"/>
    </row>
    <row r="1033" spans="1:3" s="217" customFormat="1" ht="12.75">
      <c r="A1033" s="343"/>
      <c r="B1033" s="412"/>
      <c r="C1033" s="412"/>
    </row>
    <row r="1034" spans="1:3" s="217" customFormat="1" ht="12.75">
      <c r="A1034" s="343"/>
      <c r="B1034" s="412"/>
      <c r="C1034" s="412"/>
    </row>
    <row r="1035" spans="1:3" s="217" customFormat="1" ht="12.75">
      <c r="A1035" s="343"/>
      <c r="B1035" s="412"/>
      <c r="C1035" s="412"/>
    </row>
    <row r="1036" spans="1:3" s="217" customFormat="1" ht="12.75">
      <c r="A1036" s="343"/>
      <c r="B1036" s="412"/>
      <c r="C1036" s="412"/>
    </row>
    <row r="1037" spans="1:3" s="217" customFormat="1" ht="12.75">
      <c r="A1037" s="343"/>
      <c r="B1037" s="412"/>
      <c r="C1037" s="412"/>
    </row>
    <row r="1038" spans="1:3" s="217" customFormat="1" ht="12.75">
      <c r="A1038" s="343"/>
      <c r="B1038" s="412"/>
      <c r="C1038" s="412"/>
    </row>
    <row r="1039" spans="1:3" s="217" customFormat="1" ht="12.75">
      <c r="A1039" s="343"/>
      <c r="B1039" s="412"/>
      <c r="C1039" s="412"/>
    </row>
    <row r="1040" spans="1:3" s="217" customFormat="1" ht="12.75">
      <c r="A1040" s="343"/>
      <c r="B1040" s="412"/>
      <c r="C1040" s="412"/>
    </row>
    <row r="1041" spans="1:3" s="217" customFormat="1" ht="12.75">
      <c r="A1041" s="343"/>
      <c r="B1041" s="412"/>
      <c r="C1041" s="412"/>
    </row>
    <row r="1042" spans="1:3" s="217" customFormat="1" ht="12.75">
      <c r="A1042" s="343"/>
      <c r="B1042" s="412"/>
      <c r="C1042" s="412"/>
    </row>
    <row r="1043" spans="1:3" s="217" customFormat="1" ht="12.75">
      <c r="A1043" s="343"/>
      <c r="B1043" s="412"/>
      <c r="C1043" s="412"/>
    </row>
    <row r="1044" spans="1:3" s="217" customFormat="1" ht="12.75">
      <c r="A1044" s="343"/>
      <c r="B1044" s="412"/>
      <c r="C1044" s="412"/>
    </row>
    <row r="1045" spans="1:3" s="217" customFormat="1" ht="12.75">
      <c r="A1045" s="343"/>
      <c r="B1045" s="412"/>
      <c r="C1045" s="412"/>
    </row>
    <row r="1046" spans="1:3" s="217" customFormat="1" ht="12.75">
      <c r="A1046" s="343"/>
      <c r="B1046" s="412"/>
      <c r="C1046" s="412"/>
    </row>
    <row r="1047" spans="1:3" s="217" customFormat="1" ht="12.75">
      <c r="A1047" s="343"/>
      <c r="B1047" s="412"/>
      <c r="C1047" s="412"/>
    </row>
    <row r="1048" spans="1:3" s="217" customFormat="1" ht="12.75">
      <c r="A1048" s="343"/>
      <c r="B1048" s="412"/>
      <c r="C1048" s="412"/>
    </row>
    <row r="1049" spans="1:3" s="217" customFormat="1" ht="12.75">
      <c r="A1049" s="343"/>
      <c r="B1049" s="412"/>
      <c r="C1049" s="412"/>
    </row>
    <row r="1050" spans="1:3" s="217" customFormat="1" ht="12.75">
      <c r="A1050" s="343"/>
      <c r="B1050" s="412"/>
      <c r="C1050" s="412"/>
    </row>
    <row r="1051" spans="1:3" s="217" customFormat="1" ht="12.75">
      <c r="A1051" s="343"/>
      <c r="B1051" s="412"/>
      <c r="C1051" s="412"/>
    </row>
    <row r="1052" spans="1:3" s="217" customFormat="1" ht="12.75">
      <c r="A1052" s="343"/>
      <c r="B1052" s="412"/>
      <c r="C1052" s="412"/>
    </row>
    <row r="1053" spans="1:3" s="217" customFormat="1" ht="12.75">
      <c r="A1053" s="343"/>
      <c r="B1053" s="412"/>
      <c r="C1053" s="412"/>
    </row>
    <row r="1054" spans="1:3" s="217" customFormat="1" ht="12.75">
      <c r="A1054" s="343"/>
      <c r="B1054" s="412"/>
      <c r="C1054" s="412"/>
    </row>
    <row r="1055" spans="1:3" s="217" customFormat="1" ht="12.75">
      <c r="A1055" s="343"/>
      <c r="B1055" s="412"/>
      <c r="C1055" s="412"/>
    </row>
    <row r="1056" spans="1:3" s="217" customFormat="1" ht="12.75">
      <c r="A1056" s="343"/>
      <c r="B1056" s="412"/>
      <c r="C1056" s="412"/>
    </row>
    <row r="1057" spans="1:3" s="217" customFormat="1" ht="12.75">
      <c r="A1057" s="343"/>
      <c r="B1057" s="412"/>
      <c r="C1057" s="412"/>
    </row>
    <row r="1058" spans="1:3" s="217" customFormat="1" ht="12.75">
      <c r="A1058" s="343"/>
      <c r="B1058" s="412"/>
      <c r="C1058" s="412"/>
    </row>
    <row r="1059" spans="1:3" s="217" customFormat="1" ht="12.75">
      <c r="A1059" s="343"/>
      <c r="B1059" s="412"/>
      <c r="C1059" s="412"/>
    </row>
    <row r="1060" spans="1:3" s="217" customFormat="1" ht="12.75">
      <c r="A1060" s="343"/>
      <c r="B1060" s="412"/>
      <c r="C1060" s="412"/>
    </row>
    <row r="1061" spans="1:3" s="217" customFormat="1" ht="12.75">
      <c r="A1061" s="343"/>
      <c r="B1061" s="412"/>
      <c r="C1061" s="412"/>
    </row>
    <row r="1062" spans="1:3" s="217" customFormat="1" ht="12.75">
      <c r="A1062" s="343"/>
      <c r="B1062" s="412"/>
      <c r="C1062" s="412"/>
    </row>
    <row r="1063" spans="1:3" s="217" customFormat="1" ht="12.75">
      <c r="A1063" s="343"/>
      <c r="B1063" s="412"/>
      <c r="C1063" s="412"/>
    </row>
    <row r="1064" spans="1:3" s="217" customFormat="1" ht="12.75">
      <c r="A1064" s="343"/>
      <c r="B1064" s="412"/>
      <c r="C1064" s="412"/>
    </row>
    <row r="1065" spans="1:3" s="217" customFormat="1" ht="12.75">
      <c r="A1065" s="343"/>
      <c r="B1065" s="412"/>
      <c r="C1065" s="412"/>
    </row>
    <row r="1066" spans="1:3" s="217" customFormat="1" ht="12.75">
      <c r="A1066" s="343"/>
      <c r="B1066" s="412"/>
      <c r="C1066" s="412"/>
    </row>
    <row r="1067" spans="1:3" s="217" customFormat="1" ht="12.75">
      <c r="A1067" s="343"/>
      <c r="B1067" s="412"/>
      <c r="C1067" s="412"/>
    </row>
    <row r="1068" spans="1:3" s="217" customFormat="1" ht="12.75">
      <c r="A1068" s="343"/>
      <c r="B1068" s="412"/>
      <c r="C1068" s="412"/>
    </row>
    <row r="1069" spans="1:3" s="217" customFormat="1" ht="12.75">
      <c r="A1069" s="343"/>
      <c r="B1069" s="412"/>
      <c r="C1069" s="412"/>
    </row>
    <row r="1070" spans="1:3" s="217" customFormat="1" ht="12.75">
      <c r="A1070" s="343"/>
      <c r="B1070" s="412"/>
      <c r="C1070" s="412"/>
    </row>
    <row r="1071" spans="1:3" s="217" customFormat="1" ht="12.75">
      <c r="A1071" s="343"/>
      <c r="B1071" s="412"/>
      <c r="C1071" s="412"/>
    </row>
    <row r="1072" spans="1:3" s="217" customFormat="1" ht="12.75">
      <c r="A1072" s="343"/>
      <c r="B1072" s="412"/>
      <c r="C1072" s="412"/>
    </row>
    <row r="1073" spans="1:3" s="217" customFormat="1" ht="12.75">
      <c r="A1073" s="343"/>
      <c r="B1073" s="412"/>
      <c r="C1073" s="412"/>
    </row>
    <row r="1074" spans="1:3" s="217" customFormat="1" ht="12.75">
      <c r="A1074" s="343"/>
      <c r="B1074" s="412"/>
      <c r="C1074" s="412"/>
    </row>
    <row r="1075" spans="1:3" s="217" customFormat="1" ht="12.75">
      <c r="A1075" s="343"/>
      <c r="B1075" s="412"/>
      <c r="C1075" s="412"/>
    </row>
    <row r="1076" spans="1:3" s="217" customFormat="1" ht="12.75">
      <c r="A1076" s="343"/>
      <c r="B1076" s="412"/>
      <c r="C1076" s="412"/>
    </row>
    <row r="1077" spans="1:3" s="217" customFormat="1" ht="12.75">
      <c r="A1077" s="343"/>
      <c r="B1077" s="412"/>
      <c r="C1077" s="412"/>
    </row>
    <row r="1078" spans="1:3" s="217" customFormat="1" ht="12.75">
      <c r="A1078" s="343"/>
      <c r="B1078" s="412"/>
      <c r="C1078" s="412"/>
    </row>
    <row r="1079" spans="1:3" s="217" customFormat="1" ht="12.75">
      <c r="A1079" s="343"/>
      <c r="B1079" s="412"/>
      <c r="C1079" s="412"/>
    </row>
    <row r="1080" spans="1:3" s="217" customFormat="1" ht="12.75">
      <c r="A1080" s="343"/>
      <c r="B1080" s="412"/>
      <c r="C1080" s="412"/>
    </row>
    <row r="1081" spans="1:3" s="217" customFormat="1" ht="12.75">
      <c r="A1081" s="343"/>
      <c r="B1081" s="412"/>
      <c r="C1081" s="412"/>
    </row>
    <row r="1082" spans="1:3" s="217" customFormat="1" ht="12.75">
      <c r="A1082" s="343"/>
      <c r="B1082" s="412"/>
      <c r="C1082" s="412"/>
    </row>
    <row r="1083" spans="1:3" s="217" customFormat="1" ht="12.75">
      <c r="A1083" s="343"/>
      <c r="B1083" s="412"/>
      <c r="C1083" s="412"/>
    </row>
    <row r="1084" spans="1:3" s="217" customFormat="1" ht="12.75">
      <c r="A1084" s="343"/>
      <c r="B1084" s="412"/>
      <c r="C1084" s="412"/>
    </row>
    <row r="1085" spans="1:3" s="217" customFormat="1" ht="12.75">
      <c r="A1085" s="343"/>
      <c r="B1085" s="412"/>
      <c r="C1085" s="412"/>
    </row>
    <row r="1086" spans="1:3" s="217" customFormat="1" ht="12.75">
      <c r="A1086" s="343"/>
      <c r="B1086" s="412"/>
      <c r="C1086" s="412"/>
    </row>
    <row r="1087" spans="1:3" s="217" customFormat="1" ht="12.75">
      <c r="A1087" s="343"/>
      <c r="B1087" s="412"/>
      <c r="C1087" s="412"/>
    </row>
    <row r="1088" spans="1:3" s="217" customFormat="1" ht="12.75">
      <c r="A1088" s="343"/>
      <c r="B1088" s="412"/>
      <c r="C1088" s="412"/>
    </row>
    <row r="1089" spans="1:3" s="217" customFormat="1" ht="12.75">
      <c r="A1089" s="343"/>
      <c r="B1089" s="412"/>
      <c r="C1089" s="412"/>
    </row>
    <row r="1090" spans="1:3" s="217" customFormat="1" ht="12.75">
      <c r="A1090" s="343"/>
      <c r="B1090" s="412"/>
      <c r="C1090" s="412"/>
    </row>
    <row r="1091" spans="1:3" s="217" customFormat="1" ht="12.75">
      <c r="A1091" s="343"/>
      <c r="B1091" s="412"/>
      <c r="C1091" s="412"/>
    </row>
    <row r="1092" spans="1:3" s="217" customFormat="1" ht="12.75">
      <c r="A1092" s="343"/>
      <c r="B1092" s="412"/>
      <c r="C1092" s="412"/>
    </row>
    <row r="1093" spans="1:3" s="217" customFormat="1" ht="12.75">
      <c r="A1093" s="343"/>
      <c r="B1093" s="412"/>
      <c r="C1093" s="412"/>
    </row>
    <row r="1094" spans="1:3" s="217" customFormat="1" ht="12.75">
      <c r="A1094" s="343"/>
      <c r="B1094" s="412"/>
      <c r="C1094" s="412"/>
    </row>
    <row r="1095" spans="1:3" s="217" customFormat="1" ht="12.75">
      <c r="A1095" s="343"/>
      <c r="B1095" s="412"/>
      <c r="C1095" s="412"/>
    </row>
    <row r="1096" spans="1:3" s="217" customFormat="1" ht="12.75">
      <c r="A1096" s="343"/>
      <c r="B1096" s="412"/>
      <c r="C1096" s="412"/>
    </row>
    <row r="1097" spans="1:3" s="217" customFormat="1" ht="12.75">
      <c r="A1097" s="343"/>
      <c r="B1097" s="412"/>
      <c r="C1097" s="412"/>
    </row>
    <row r="1098" spans="1:3" s="217" customFormat="1" ht="12.75">
      <c r="A1098" s="343"/>
      <c r="B1098" s="412"/>
      <c r="C1098" s="412"/>
    </row>
    <row r="1099" spans="1:3" s="217" customFormat="1" ht="12.75">
      <c r="A1099" s="343"/>
      <c r="B1099" s="412"/>
      <c r="C1099" s="412"/>
    </row>
    <row r="1100" spans="1:3" s="217" customFormat="1" ht="12.75">
      <c r="A1100" s="343"/>
      <c r="B1100" s="412"/>
      <c r="C1100" s="412"/>
    </row>
    <row r="1101" spans="1:3" s="217" customFormat="1" ht="12.75">
      <c r="A1101" s="343"/>
      <c r="B1101" s="412"/>
      <c r="C1101" s="412"/>
    </row>
    <row r="1102" spans="1:3" s="217" customFormat="1" ht="12.75">
      <c r="A1102" s="343"/>
      <c r="B1102" s="412"/>
      <c r="C1102" s="412"/>
    </row>
    <row r="1103" spans="1:3" s="217" customFormat="1" ht="12.75">
      <c r="A1103" s="343"/>
      <c r="B1103" s="412"/>
      <c r="C1103" s="412"/>
    </row>
    <row r="1104" spans="1:3" s="217" customFormat="1" ht="12.75">
      <c r="A1104" s="343"/>
      <c r="B1104" s="412"/>
      <c r="C1104" s="412"/>
    </row>
    <row r="1105" spans="1:3" s="217" customFormat="1" ht="12.75">
      <c r="A1105" s="343"/>
      <c r="B1105" s="412"/>
      <c r="C1105" s="412"/>
    </row>
    <row r="1106" spans="1:3" s="217" customFormat="1" ht="12.75">
      <c r="A1106" s="343"/>
      <c r="B1106" s="412"/>
      <c r="C1106" s="412"/>
    </row>
    <row r="1107" spans="1:3" s="217" customFormat="1" ht="12.75">
      <c r="A1107" s="343"/>
      <c r="B1107" s="412"/>
      <c r="C1107" s="412"/>
    </row>
    <row r="1108" spans="1:3" s="217" customFormat="1" ht="12.75">
      <c r="A1108" s="343"/>
      <c r="B1108" s="412"/>
      <c r="C1108" s="412"/>
    </row>
    <row r="1109" spans="1:3" s="217" customFormat="1" ht="12.75">
      <c r="A1109" s="343"/>
      <c r="B1109" s="412"/>
      <c r="C1109" s="412"/>
    </row>
    <row r="1110" spans="1:3" s="217" customFormat="1" ht="12.75">
      <c r="A1110" s="343"/>
      <c r="B1110" s="412"/>
      <c r="C1110" s="412"/>
    </row>
    <row r="1111" spans="1:3" s="217" customFormat="1" ht="12.75">
      <c r="A1111" s="343"/>
      <c r="B1111" s="412"/>
      <c r="C1111" s="412"/>
    </row>
    <row r="1112" spans="1:3" s="217" customFormat="1" ht="12.75">
      <c r="A1112" s="343"/>
      <c r="B1112" s="412"/>
      <c r="C1112" s="412"/>
    </row>
    <row r="1113" spans="1:3" s="217" customFormat="1" ht="12.75">
      <c r="A1113" s="343"/>
      <c r="B1113" s="412"/>
      <c r="C1113" s="412"/>
    </row>
    <row r="1114" spans="1:3" s="217" customFormat="1" ht="12.75">
      <c r="A1114" s="343"/>
      <c r="B1114" s="412"/>
      <c r="C1114" s="412"/>
    </row>
    <row r="1115" spans="1:3" s="217" customFormat="1" ht="12.75">
      <c r="A1115" s="343"/>
      <c r="B1115" s="412"/>
      <c r="C1115" s="412"/>
    </row>
    <row r="1116" spans="1:3" s="217" customFormat="1" ht="12.75">
      <c r="A1116" s="343"/>
      <c r="B1116" s="412"/>
      <c r="C1116" s="412"/>
    </row>
    <row r="1117" spans="1:3" s="217" customFormat="1" ht="12.75">
      <c r="A1117" s="343"/>
      <c r="B1117" s="412"/>
      <c r="C1117" s="412"/>
    </row>
    <row r="1118" spans="1:3" s="217" customFormat="1" ht="12.75">
      <c r="A1118" s="343"/>
      <c r="B1118" s="412"/>
      <c r="C1118" s="412"/>
    </row>
    <row r="1119" spans="1:3" s="217" customFormat="1" ht="12.75">
      <c r="A1119" s="343"/>
      <c r="B1119" s="412"/>
      <c r="C1119" s="412"/>
    </row>
    <row r="1120" spans="1:3" s="217" customFormat="1" ht="12.75">
      <c r="A1120" s="343"/>
      <c r="B1120" s="412"/>
      <c r="C1120" s="412"/>
    </row>
    <row r="1121" spans="1:3" s="217" customFormat="1" ht="12.75">
      <c r="A1121" s="343"/>
      <c r="B1121" s="412"/>
      <c r="C1121" s="412"/>
    </row>
    <row r="1122" spans="1:3" s="217" customFormat="1" ht="12.75">
      <c r="A1122" s="343"/>
      <c r="B1122" s="412"/>
      <c r="C1122" s="412"/>
    </row>
    <row r="1123" spans="1:3" s="217" customFormat="1" ht="12.75">
      <c r="A1123" s="343"/>
      <c r="B1123" s="412"/>
      <c r="C1123" s="412"/>
    </row>
    <row r="1124" spans="1:3" s="217" customFormat="1" ht="12.75">
      <c r="A1124" s="343"/>
      <c r="B1124" s="412"/>
      <c r="C1124" s="412"/>
    </row>
    <row r="1125" spans="1:3" s="217" customFormat="1" ht="12.75">
      <c r="A1125" s="343"/>
      <c r="B1125" s="412"/>
      <c r="C1125" s="412"/>
    </row>
    <row r="1126" spans="1:3" s="217" customFormat="1" ht="12.75">
      <c r="A1126" s="343"/>
      <c r="B1126" s="412"/>
      <c r="C1126" s="412"/>
    </row>
    <row r="1127" spans="1:3" s="217" customFormat="1" ht="12.75">
      <c r="A1127" s="343"/>
      <c r="B1127" s="412"/>
      <c r="C1127" s="412"/>
    </row>
    <row r="1128" spans="1:3" s="217" customFormat="1" ht="12.75">
      <c r="A1128" s="343"/>
      <c r="B1128" s="412"/>
      <c r="C1128" s="412"/>
    </row>
    <row r="1129" spans="1:3" s="217" customFormat="1" ht="12.75">
      <c r="A1129" s="343"/>
      <c r="B1129" s="412"/>
      <c r="C1129" s="412"/>
    </row>
    <row r="1130" spans="1:3" s="217" customFormat="1" ht="12.75">
      <c r="A1130" s="343"/>
      <c r="B1130" s="412"/>
      <c r="C1130" s="412"/>
    </row>
    <row r="1131" spans="1:3" s="217" customFormat="1" ht="12.75">
      <c r="A1131" s="343"/>
      <c r="B1131" s="412"/>
      <c r="C1131" s="412"/>
    </row>
    <row r="1132" spans="1:3" s="217" customFormat="1" ht="12.75">
      <c r="A1132" s="343"/>
      <c r="B1132" s="412"/>
      <c r="C1132" s="412"/>
    </row>
    <row r="1133" spans="1:3" s="217" customFormat="1" ht="12.75">
      <c r="A1133" s="343"/>
      <c r="B1133" s="412"/>
      <c r="C1133" s="412"/>
    </row>
    <row r="1134" spans="1:3" s="217" customFormat="1" ht="12.75">
      <c r="A1134" s="343"/>
      <c r="B1134" s="412"/>
      <c r="C1134" s="412"/>
    </row>
    <row r="1135" spans="1:3" s="217" customFormat="1" ht="12.75">
      <c r="A1135" s="343"/>
      <c r="B1135" s="412"/>
      <c r="C1135" s="412"/>
    </row>
    <row r="1136" spans="1:3" s="217" customFormat="1" ht="12.75">
      <c r="A1136" s="343"/>
      <c r="B1136" s="412"/>
      <c r="C1136" s="412"/>
    </row>
    <row r="1137" spans="1:3" s="217" customFormat="1" ht="12.75">
      <c r="A1137" s="343"/>
      <c r="B1137" s="412"/>
      <c r="C1137" s="412"/>
    </row>
    <row r="1138" spans="1:3" s="217" customFormat="1" ht="12.75">
      <c r="A1138" s="343"/>
      <c r="B1138" s="412"/>
      <c r="C1138" s="412"/>
    </row>
    <row r="1139" spans="1:3" s="217" customFormat="1" ht="12.75">
      <c r="A1139" s="343"/>
      <c r="B1139" s="412"/>
      <c r="C1139" s="412"/>
    </row>
    <row r="1140" spans="1:3" s="217" customFormat="1" ht="12.75">
      <c r="A1140" s="343"/>
      <c r="B1140" s="412"/>
      <c r="C1140" s="412"/>
    </row>
    <row r="1141" spans="1:3" s="217" customFormat="1" ht="12.75">
      <c r="A1141" s="343"/>
      <c r="B1141" s="412"/>
      <c r="C1141" s="412"/>
    </row>
    <row r="1142" spans="1:3" s="217" customFormat="1" ht="12.75">
      <c r="A1142" s="343"/>
      <c r="B1142" s="412"/>
      <c r="C1142" s="412"/>
    </row>
    <row r="1143" spans="1:3" s="217" customFormat="1" ht="12.75">
      <c r="A1143" s="343"/>
      <c r="B1143" s="412"/>
      <c r="C1143" s="412"/>
    </row>
    <row r="1144" spans="1:3" s="217" customFormat="1" ht="12.75">
      <c r="A1144" s="343"/>
      <c r="B1144" s="412"/>
      <c r="C1144" s="412"/>
    </row>
    <row r="1145" spans="1:3" s="217" customFormat="1" ht="12.75">
      <c r="A1145" s="343"/>
      <c r="B1145" s="412"/>
      <c r="C1145" s="412"/>
    </row>
    <row r="1146" spans="1:3" s="217" customFormat="1" ht="12.75">
      <c r="A1146" s="343"/>
      <c r="B1146" s="412"/>
      <c r="C1146" s="412"/>
    </row>
    <row r="1147" spans="1:3" s="217" customFormat="1" ht="12.75">
      <c r="A1147" s="343"/>
      <c r="B1147" s="412"/>
      <c r="C1147" s="412"/>
    </row>
    <row r="1148" spans="1:3" s="217" customFormat="1" ht="12.75">
      <c r="A1148" s="343"/>
      <c r="B1148" s="412"/>
      <c r="C1148" s="412"/>
    </row>
    <row r="1149" spans="1:3" s="217" customFormat="1" ht="12.75">
      <c r="A1149" s="343"/>
      <c r="B1149" s="412"/>
      <c r="C1149" s="412"/>
    </row>
    <row r="1150" spans="1:3" s="217" customFormat="1" ht="12.75">
      <c r="A1150" s="343"/>
      <c r="B1150" s="412"/>
      <c r="C1150" s="412"/>
    </row>
    <row r="1151" spans="1:3" s="217" customFormat="1" ht="12.75">
      <c r="A1151" s="343"/>
      <c r="B1151" s="412"/>
      <c r="C1151" s="412"/>
    </row>
    <row r="1152" spans="1:3" s="217" customFormat="1" ht="12.75">
      <c r="A1152" s="343"/>
      <c r="B1152" s="412"/>
      <c r="C1152" s="412"/>
    </row>
    <row r="1153" spans="1:3" s="217" customFormat="1" ht="12.75">
      <c r="A1153" s="343"/>
      <c r="B1153" s="412"/>
      <c r="C1153" s="412"/>
    </row>
    <row r="1154" spans="1:3" s="217" customFormat="1" ht="12.75">
      <c r="A1154" s="343"/>
      <c r="B1154" s="412"/>
      <c r="C1154" s="412"/>
    </row>
    <row r="1155" spans="1:3" s="217" customFormat="1" ht="12.75">
      <c r="A1155" s="343"/>
      <c r="B1155" s="412"/>
      <c r="C1155" s="412"/>
    </row>
    <row r="1156" spans="1:3" s="217" customFormat="1" ht="12.75">
      <c r="A1156" s="343"/>
      <c r="B1156" s="412"/>
      <c r="C1156" s="412"/>
    </row>
    <row r="1157" spans="1:3" s="217" customFormat="1" ht="12.75">
      <c r="A1157" s="343"/>
      <c r="B1157" s="412"/>
      <c r="C1157" s="412"/>
    </row>
    <row r="1158" spans="1:3" s="217" customFormat="1" ht="12.75">
      <c r="A1158" s="343"/>
      <c r="B1158" s="412"/>
      <c r="C1158" s="412"/>
    </row>
    <row r="1159" spans="1:3" s="217" customFormat="1" ht="12.75">
      <c r="A1159" s="343"/>
      <c r="B1159" s="412"/>
      <c r="C1159" s="412"/>
    </row>
    <row r="1160" spans="1:3" s="217" customFormat="1" ht="12.75">
      <c r="A1160" s="343"/>
      <c r="B1160" s="412"/>
      <c r="C1160" s="412"/>
    </row>
    <row r="1161" spans="1:3" s="217" customFormat="1" ht="12.75">
      <c r="A1161" s="343"/>
      <c r="B1161" s="412"/>
      <c r="C1161" s="412"/>
    </row>
    <row r="1162" spans="1:3" s="217" customFormat="1" ht="12.75">
      <c r="A1162" s="343"/>
      <c r="B1162" s="412"/>
      <c r="C1162" s="412"/>
    </row>
    <row r="1163" spans="1:3" s="217" customFormat="1" ht="12.75">
      <c r="A1163" s="343"/>
      <c r="B1163" s="412"/>
      <c r="C1163" s="412"/>
    </row>
    <row r="1164" spans="1:3" s="217" customFormat="1" ht="12.75">
      <c r="A1164" s="343"/>
      <c r="B1164" s="412"/>
      <c r="C1164" s="412"/>
    </row>
    <row r="1165" spans="1:3" s="217" customFormat="1" ht="12.75">
      <c r="A1165" s="343"/>
      <c r="B1165" s="412"/>
      <c r="C1165" s="412"/>
    </row>
    <row r="1166" spans="1:3" s="217" customFormat="1" ht="12.75">
      <c r="A1166" s="343"/>
      <c r="B1166" s="412"/>
      <c r="C1166" s="412"/>
    </row>
    <row r="1167" spans="1:3" s="217" customFormat="1" ht="12.75">
      <c r="A1167" s="343"/>
      <c r="B1167" s="412"/>
      <c r="C1167" s="412"/>
    </row>
    <row r="1168" spans="1:3" s="217" customFormat="1" ht="12.75">
      <c r="A1168" s="343"/>
      <c r="B1168" s="412"/>
      <c r="C1168" s="412"/>
    </row>
    <row r="1169" spans="1:3" s="217" customFormat="1" ht="12.75">
      <c r="A1169" s="343"/>
      <c r="B1169" s="412"/>
      <c r="C1169" s="412"/>
    </row>
    <row r="1170" spans="1:3" s="217" customFormat="1" ht="12.75">
      <c r="A1170" s="343"/>
      <c r="B1170" s="412"/>
      <c r="C1170" s="412"/>
    </row>
    <row r="1171" spans="1:3" s="217" customFormat="1" ht="12.75">
      <c r="A1171" s="343"/>
      <c r="B1171" s="412"/>
      <c r="C1171" s="412"/>
    </row>
    <row r="1172" spans="1:3" s="217" customFormat="1" ht="12.75">
      <c r="A1172" s="343"/>
      <c r="B1172" s="412"/>
      <c r="C1172" s="412"/>
    </row>
    <row r="1173" spans="1:3" s="217" customFormat="1" ht="12.75">
      <c r="A1173" s="343"/>
      <c r="B1173" s="412"/>
      <c r="C1173" s="412"/>
    </row>
    <row r="1174" spans="1:3" s="217" customFormat="1" ht="12.75">
      <c r="A1174" s="343"/>
      <c r="B1174" s="412"/>
      <c r="C1174" s="412"/>
    </row>
    <row r="1175" spans="1:3" s="217" customFormat="1" ht="12.75">
      <c r="A1175" s="343"/>
      <c r="B1175" s="412"/>
      <c r="C1175" s="412"/>
    </row>
    <row r="1176" spans="1:3" s="217" customFormat="1" ht="12.75">
      <c r="A1176" s="343"/>
      <c r="B1176" s="412"/>
      <c r="C1176" s="412"/>
    </row>
    <row r="1177" spans="1:3" s="217" customFormat="1" ht="12.75">
      <c r="A1177" s="343"/>
      <c r="B1177" s="412"/>
      <c r="C1177" s="412"/>
    </row>
    <row r="1178" spans="1:3" s="217" customFormat="1" ht="12.75">
      <c r="A1178" s="343"/>
      <c r="B1178" s="412"/>
      <c r="C1178" s="412"/>
    </row>
    <row r="1179" spans="1:3" s="217" customFormat="1" ht="12.75">
      <c r="A1179" s="343"/>
      <c r="B1179" s="412"/>
      <c r="C1179" s="412"/>
    </row>
    <row r="1180" spans="1:3" s="217" customFormat="1" ht="12.75">
      <c r="A1180" s="343"/>
      <c r="B1180" s="412"/>
      <c r="C1180" s="412"/>
    </row>
    <row r="1181" spans="1:3" s="217" customFormat="1" ht="12.75">
      <c r="A1181" s="343"/>
      <c r="B1181" s="412"/>
      <c r="C1181" s="412"/>
    </row>
    <row r="1182" spans="1:3" s="217" customFormat="1" ht="12.75">
      <c r="A1182" s="343"/>
      <c r="B1182" s="412"/>
      <c r="C1182" s="412"/>
    </row>
    <row r="1183" spans="1:3" s="217" customFormat="1" ht="12.75">
      <c r="A1183" s="343"/>
      <c r="B1183" s="412"/>
      <c r="C1183" s="412"/>
    </row>
    <row r="1184" spans="1:3" s="217" customFormat="1" ht="12.75">
      <c r="A1184" s="343"/>
      <c r="B1184" s="412"/>
      <c r="C1184" s="412"/>
    </row>
    <row r="1185" spans="1:3" s="217" customFormat="1" ht="12.75">
      <c r="A1185" s="343"/>
      <c r="B1185" s="412"/>
      <c r="C1185" s="412"/>
    </row>
    <row r="1186" spans="1:3" s="217" customFormat="1" ht="12.75">
      <c r="A1186" s="343"/>
      <c r="B1186" s="412"/>
      <c r="C1186" s="412"/>
    </row>
    <row r="1187" spans="1:3" s="217" customFormat="1" ht="12.75">
      <c r="A1187" s="343"/>
      <c r="B1187" s="412"/>
      <c r="C1187" s="412"/>
    </row>
    <row r="1188" spans="1:3" s="217" customFormat="1" ht="12.75">
      <c r="A1188" s="343"/>
      <c r="B1188" s="412"/>
      <c r="C1188" s="412"/>
    </row>
    <row r="1189" spans="1:3" s="217" customFormat="1" ht="12.75">
      <c r="A1189" s="343"/>
      <c r="B1189" s="412"/>
      <c r="C1189" s="412"/>
    </row>
    <row r="1190" spans="1:3" s="217" customFormat="1" ht="12.75">
      <c r="A1190" s="343"/>
      <c r="B1190" s="412"/>
      <c r="C1190" s="412"/>
    </row>
    <row r="1191" spans="1:3" s="217" customFormat="1" ht="12.75">
      <c r="A1191" s="343"/>
      <c r="B1191" s="412"/>
      <c r="C1191" s="412"/>
    </row>
    <row r="1192" spans="1:3" s="217" customFormat="1" ht="12.75">
      <c r="A1192" s="343"/>
      <c r="B1192" s="412"/>
      <c r="C1192" s="412"/>
    </row>
    <row r="1193" spans="1:3" s="217" customFormat="1" ht="12.75">
      <c r="A1193" s="343"/>
      <c r="B1193" s="412"/>
      <c r="C1193" s="412"/>
    </row>
    <row r="1194" spans="1:3" s="217" customFormat="1" ht="12.75">
      <c r="A1194" s="343"/>
      <c r="B1194" s="412"/>
      <c r="C1194" s="412"/>
    </row>
    <row r="1195" spans="1:3" s="217" customFormat="1" ht="12.75">
      <c r="A1195" s="343"/>
      <c r="B1195" s="412"/>
      <c r="C1195" s="412"/>
    </row>
    <row r="1196" spans="1:3" s="217" customFormat="1" ht="12.75">
      <c r="A1196" s="343"/>
      <c r="B1196" s="412"/>
      <c r="C1196" s="412"/>
    </row>
    <row r="1197" spans="1:3" s="217" customFormat="1" ht="12.75">
      <c r="A1197" s="343"/>
      <c r="B1197" s="412"/>
      <c r="C1197" s="412"/>
    </row>
    <row r="1198" spans="1:3" s="217" customFormat="1" ht="12.75">
      <c r="A1198" s="343"/>
      <c r="B1198" s="412"/>
      <c r="C1198" s="412"/>
    </row>
    <row r="1199" spans="1:3" s="217" customFormat="1" ht="12.75">
      <c r="A1199" s="343"/>
      <c r="B1199" s="412"/>
      <c r="C1199" s="412"/>
    </row>
    <row r="1200" spans="1:3" s="217" customFormat="1" ht="12.75">
      <c r="A1200" s="343"/>
      <c r="B1200" s="412"/>
      <c r="C1200" s="412"/>
    </row>
    <row r="1201" spans="1:3" s="217" customFormat="1" ht="12.75">
      <c r="A1201" s="343"/>
      <c r="B1201" s="412"/>
      <c r="C1201" s="412"/>
    </row>
    <row r="1202" spans="1:3" s="217" customFormat="1" ht="12.75">
      <c r="A1202" s="343"/>
      <c r="B1202" s="412"/>
      <c r="C1202" s="412"/>
    </row>
    <row r="1203" spans="1:3" s="217" customFormat="1" ht="12.75">
      <c r="A1203" s="343"/>
      <c r="B1203" s="412"/>
      <c r="C1203" s="412"/>
    </row>
    <row r="1204" spans="1:3" s="217" customFormat="1" ht="12.75">
      <c r="A1204" s="343"/>
      <c r="B1204" s="412"/>
      <c r="C1204" s="412"/>
    </row>
    <row r="1205" spans="1:3" s="217" customFormat="1" ht="12.75">
      <c r="A1205" s="343"/>
      <c r="B1205" s="412"/>
      <c r="C1205" s="412"/>
    </row>
    <row r="1206" spans="1:3" s="217" customFormat="1" ht="12.75">
      <c r="A1206" s="343"/>
      <c r="B1206" s="412"/>
      <c r="C1206" s="412"/>
    </row>
    <row r="1207" spans="1:3" s="217" customFormat="1" ht="12.75">
      <c r="A1207" s="343"/>
      <c r="B1207" s="412"/>
      <c r="C1207" s="412"/>
    </row>
    <row r="1208" spans="1:3" s="217" customFormat="1" ht="12.75">
      <c r="A1208" s="343"/>
      <c r="B1208" s="412"/>
      <c r="C1208" s="412"/>
    </row>
    <row r="1209" spans="1:3" s="217" customFormat="1" ht="12.75">
      <c r="A1209" s="343"/>
      <c r="B1209" s="412"/>
      <c r="C1209" s="412"/>
    </row>
    <row r="1210" spans="1:3" s="217" customFormat="1" ht="12.75">
      <c r="A1210" s="343"/>
      <c r="B1210" s="412"/>
      <c r="C1210" s="412"/>
    </row>
    <row r="1211" spans="1:3" s="217" customFormat="1" ht="12.75">
      <c r="A1211" s="343"/>
      <c r="B1211" s="412"/>
      <c r="C1211" s="412"/>
    </row>
    <row r="1212" spans="1:3" s="217" customFormat="1" ht="12.75">
      <c r="A1212" s="343"/>
      <c r="B1212" s="412"/>
      <c r="C1212" s="412"/>
    </row>
    <row r="1213" spans="1:3" s="217" customFormat="1" ht="12.75">
      <c r="A1213" s="343"/>
      <c r="B1213" s="412"/>
      <c r="C1213" s="412"/>
    </row>
    <row r="1214" spans="1:3" s="217" customFormat="1" ht="12.75">
      <c r="A1214" s="343"/>
      <c r="B1214" s="412"/>
      <c r="C1214" s="412"/>
    </row>
    <row r="1215" spans="1:3" s="217" customFormat="1" ht="12.75">
      <c r="A1215" s="343"/>
      <c r="B1215" s="412"/>
      <c r="C1215" s="412"/>
    </row>
    <row r="1216" spans="1:3" s="217" customFormat="1" ht="12.75">
      <c r="A1216" s="343"/>
      <c r="B1216" s="412"/>
      <c r="C1216" s="412"/>
    </row>
    <row r="1217" spans="1:3" s="217" customFormat="1" ht="12.75">
      <c r="A1217" s="343"/>
      <c r="B1217" s="412"/>
      <c r="C1217" s="412"/>
    </row>
    <row r="1218" spans="1:3" s="217" customFormat="1" ht="12.75">
      <c r="A1218" s="343"/>
      <c r="B1218" s="412"/>
      <c r="C1218" s="412"/>
    </row>
    <row r="1219" spans="1:3" s="217" customFormat="1" ht="12.75">
      <c r="A1219" s="343"/>
      <c r="B1219" s="412"/>
      <c r="C1219" s="412"/>
    </row>
    <row r="1220" spans="1:3" s="217" customFormat="1" ht="12.75">
      <c r="A1220" s="343"/>
      <c r="B1220" s="412"/>
      <c r="C1220" s="412"/>
    </row>
    <row r="1221" spans="1:3" s="217" customFormat="1" ht="12.75">
      <c r="A1221" s="343"/>
      <c r="B1221" s="412"/>
      <c r="C1221" s="412"/>
    </row>
    <row r="1222" spans="1:3" s="217" customFormat="1" ht="12.75">
      <c r="A1222" s="343"/>
      <c r="B1222" s="412"/>
      <c r="C1222" s="412"/>
    </row>
    <row r="1223" spans="1:3" s="217" customFormat="1" ht="12.75">
      <c r="A1223" s="343"/>
      <c r="B1223" s="412"/>
      <c r="C1223" s="412"/>
    </row>
    <row r="1224" spans="1:3" s="217" customFormat="1" ht="12.75">
      <c r="A1224" s="343"/>
      <c r="B1224" s="412"/>
      <c r="C1224" s="412"/>
    </row>
    <row r="1225" spans="1:3" s="217" customFormat="1" ht="12.75">
      <c r="A1225" s="343"/>
      <c r="B1225" s="412"/>
      <c r="C1225" s="412"/>
    </row>
    <row r="1226" spans="1:3" s="217" customFormat="1" ht="12.75">
      <c r="A1226" s="343"/>
      <c r="B1226" s="412"/>
      <c r="C1226" s="412"/>
    </row>
    <row r="1227" spans="1:3" s="217" customFormat="1" ht="12.75">
      <c r="A1227" s="343"/>
      <c r="B1227" s="412"/>
      <c r="C1227" s="412"/>
    </row>
    <row r="1228" spans="1:3" s="217" customFormat="1" ht="12.75">
      <c r="A1228" s="343"/>
      <c r="B1228" s="412"/>
      <c r="C1228" s="412"/>
    </row>
    <row r="1229" spans="1:3" s="217" customFormat="1" ht="12.75">
      <c r="A1229" s="343"/>
      <c r="B1229" s="412"/>
      <c r="C1229" s="412"/>
    </row>
    <row r="1230" spans="1:3" s="217" customFormat="1" ht="12.75">
      <c r="A1230" s="343"/>
      <c r="B1230" s="412"/>
      <c r="C1230" s="412"/>
    </row>
    <row r="1231" spans="1:3" s="217" customFormat="1" ht="12.75">
      <c r="A1231" s="343"/>
      <c r="B1231" s="412"/>
      <c r="C1231" s="412"/>
    </row>
    <row r="1232" spans="1:3" s="217" customFormat="1" ht="12.75">
      <c r="A1232" s="343"/>
      <c r="B1232" s="412"/>
      <c r="C1232" s="412"/>
    </row>
    <row r="1233" spans="1:3" s="217" customFormat="1" ht="12.75">
      <c r="A1233" s="343"/>
      <c r="B1233" s="412"/>
      <c r="C1233" s="412"/>
    </row>
    <row r="1234" spans="1:3" s="217" customFormat="1" ht="12.75">
      <c r="A1234" s="343"/>
      <c r="B1234" s="412"/>
      <c r="C1234" s="412"/>
    </row>
    <row r="1235" spans="1:3" s="217" customFormat="1" ht="12.75">
      <c r="A1235" s="343"/>
      <c r="B1235" s="412"/>
      <c r="C1235" s="412"/>
    </row>
    <row r="1236" spans="1:3" s="217" customFormat="1" ht="12.75">
      <c r="A1236" s="343"/>
      <c r="B1236" s="412"/>
      <c r="C1236" s="412"/>
    </row>
    <row r="1237" spans="1:3" s="217" customFormat="1" ht="12.75">
      <c r="A1237" s="343"/>
      <c r="B1237" s="412"/>
      <c r="C1237" s="412"/>
    </row>
    <row r="1238" spans="1:3" s="217" customFormat="1" ht="12.75">
      <c r="A1238" s="343"/>
      <c r="B1238" s="412"/>
      <c r="C1238" s="412"/>
    </row>
    <row r="1239" spans="1:3" s="217" customFormat="1" ht="12.75">
      <c r="A1239" s="343"/>
      <c r="B1239" s="412"/>
      <c r="C1239" s="412"/>
    </row>
    <row r="1240" spans="1:3" s="217" customFormat="1" ht="12.75">
      <c r="A1240" s="343"/>
      <c r="B1240" s="412"/>
      <c r="C1240" s="412"/>
    </row>
    <row r="1241" spans="1:3" s="217" customFormat="1" ht="12.75">
      <c r="A1241" s="343"/>
      <c r="B1241" s="412"/>
      <c r="C1241" s="412"/>
    </row>
    <row r="1242" spans="1:3" s="217" customFormat="1" ht="12.75">
      <c r="A1242" s="343"/>
      <c r="B1242" s="412"/>
      <c r="C1242" s="412"/>
    </row>
    <row r="1243" spans="1:3" s="217" customFormat="1" ht="12.75">
      <c r="A1243" s="343"/>
      <c r="B1243" s="412"/>
      <c r="C1243" s="412"/>
    </row>
    <row r="1244" spans="1:3" s="217" customFormat="1" ht="12.75">
      <c r="A1244" s="343"/>
      <c r="B1244" s="412"/>
      <c r="C1244" s="412"/>
    </row>
    <row r="1245" spans="1:3" s="217" customFormat="1" ht="12.75">
      <c r="A1245" s="343"/>
      <c r="B1245" s="412"/>
      <c r="C1245" s="412"/>
    </row>
    <row r="1246" spans="1:3" s="217" customFormat="1" ht="12.75">
      <c r="A1246" s="343"/>
      <c r="B1246" s="412"/>
      <c r="C1246" s="412"/>
    </row>
    <row r="1247" spans="1:3" s="217" customFormat="1" ht="12.75">
      <c r="A1247" s="343"/>
      <c r="B1247" s="412"/>
      <c r="C1247" s="412"/>
    </row>
    <row r="1248" spans="1:3" s="217" customFormat="1" ht="12.75">
      <c r="A1248" s="343"/>
      <c r="B1248" s="412"/>
      <c r="C1248" s="412"/>
    </row>
    <row r="1249" spans="1:3" s="217" customFormat="1" ht="12.75">
      <c r="A1249" s="343"/>
      <c r="B1249" s="412"/>
      <c r="C1249" s="412"/>
    </row>
    <row r="1250" spans="1:3" s="217" customFormat="1" ht="12.75">
      <c r="A1250" s="343"/>
      <c r="B1250" s="412"/>
      <c r="C1250" s="412"/>
    </row>
    <row r="1251" spans="1:3" s="217" customFormat="1" ht="12.75">
      <c r="A1251" s="343"/>
      <c r="B1251" s="412"/>
      <c r="C1251" s="412"/>
    </row>
    <row r="1252" spans="1:3" s="217" customFormat="1" ht="12.75">
      <c r="A1252" s="343"/>
      <c r="B1252" s="412"/>
      <c r="C1252" s="412"/>
    </row>
    <row r="1253" spans="1:3" s="217" customFormat="1" ht="12.75">
      <c r="A1253" s="343"/>
      <c r="B1253" s="412"/>
      <c r="C1253" s="412"/>
    </row>
    <row r="1254" spans="1:3" s="217" customFormat="1" ht="12.75">
      <c r="A1254" s="343"/>
      <c r="B1254" s="412"/>
      <c r="C1254" s="412"/>
    </row>
    <row r="1255" spans="1:3" s="217" customFormat="1" ht="12.75">
      <c r="A1255" s="343"/>
      <c r="B1255" s="412"/>
      <c r="C1255" s="412"/>
    </row>
    <row r="1256" spans="1:3" s="217" customFormat="1" ht="12.75">
      <c r="A1256" s="343"/>
      <c r="B1256" s="412"/>
      <c r="C1256" s="412"/>
    </row>
    <row r="1257" spans="1:3" s="217" customFormat="1" ht="12.75">
      <c r="A1257" s="343"/>
      <c r="B1257" s="412"/>
      <c r="C1257" s="412"/>
    </row>
    <row r="1258" spans="1:3" s="217" customFormat="1" ht="12.75">
      <c r="A1258" s="343"/>
      <c r="B1258" s="412"/>
      <c r="C1258" s="412"/>
    </row>
    <row r="1259" spans="1:3" s="217" customFormat="1" ht="12.75">
      <c r="A1259" s="343"/>
      <c r="B1259" s="412"/>
      <c r="C1259" s="412"/>
    </row>
    <row r="1260" spans="1:3" s="217" customFormat="1" ht="12.75">
      <c r="A1260" s="343"/>
      <c r="B1260" s="412"/>
      <c r="C1260" s="412"/>
    </row>
    <row r="1261" spans="1:3" s="217" customFormat="1" ht="12.75">
      <c r="A1261" s="343"/>
      <c r="B1261" s="412"/>
      <c r="C1261" s="412"/>
    </row>
    <row r="1262" spans="1:3" s="217" customFormat="1" ht="12.75">
      <c r="A1262" s="343"/>
      <c r="B1262" s="412"/>
      <c r="C1262" s="412"/>
    </row>
    <row r="1263" spans="1:3" s="217" customFormat="1" ht="12.75">
      <c r="A1263" s="343"/>
      <c r="B1263" s="412"/>
      <c r="C1263" s="412"/>
    </row>
    <row r="1264" spans="1:3" s="217" customFormat="1" ht="12.75">
      <c r="A1264" s="343"/>
      <c r="B1264" s="412"/>
      <c r="C1264" s="412"/>
    </row>
    <row r="1265" spans="1:3" s="217" customFormat="1" ht="12.75">
      <c r="A1265" s="343"/>
      <c r="B1265" s="412"/>
      <c r="C1265" s="412"/>
    </row>
    <row r="1266" spans="1:3" s="217" customFormat="1" ht="12.75">
      <c r="A1266" s="343"/>
      <c r="B1266" s="412"/>
      <c r="C1266" s="412"/>
    </row>
    <row r="1267" spans="1:3" s="217" customFormat="1" ht="12.75">
      <c r="A1267" s="343"/>
      <c r="B1267" s="412"/>
      <c r="C1267" s="412"/>
    </row>
    <row r="1268" spans="1:3" s="217" customFormat="1" ht="12.75">
      <c r="A1268" s="343"/>
      <c r="B1268" s="412"/>
      <c r="C1268" s="412"/>
    </row>
    <row r="1269" spans="1:3" s="217" customFormat="1" ht="12.75">
      <c r="A1269" s="343"/>
      <c r="B1269" s="412"/>
      <c r="C1269" s="412"/>
    </row>
    <row r="1270" spans="1:3" s="217" customFormat="1" ht="12.75">
      <c r="A1270" s="343"/>
      <c r="B1270" s="412"/>
      <c r="C1270" s="412"/>
    </row>
    <row r="1271" spans="1:4" s="217" customFormat="1" ht="12.75">
      <c r="A1271" s="343"/>
      <c r="B1271" s="412"/>
      <c r="C1271" s="412"/>
      <c r="D1271" s="213"/>
    </row>
  </sheetData>
  <mergeCells count="48">
    <mergeCell ref="A108:B108"/>
    <mergeCell ref="A109:N109"/>
    <mergeCell ref="A116:A117"/>
    <mergeCell ref="C116:C117"/>
    <mergeCell ref="E116:F116"/>
    <mergeCell ref="G116:H116"/>
    <mergeCell ref="I116:J116"/>
    <mergeCell ref="K116:L116"/>
    <mergeCell ref="M116:N116"/>
    <mergeCell ref="G86:H86"/>
    <mergeCell ref="I86:J86"/>
    <mergeCell ref="K86:L86"/>
    <mergeCell ref="M86:N86"/>
    <mergeCell ref="C23:C28"/>
    <mergeCell ref="A86:A87"/>
    <mergeCell ref="C86:C87"/>
    <mergeCell ref="E86:F86"/>
    <mergeCell ref="R6:R7"/>
    <mergeCell ref="A21:A22"/>
    <mergeCell ref="C21:C22"/>
    <mergeCell ref="E21:F21"/>
    <mergeCell ref="G21:H21"/>
    <mergeCell ref="I21:J21"/>
    <mergeCell ref="K21:L21"/>
    <mergeCell ref="M21:N21"/>
    <mergeCell ref="K6:K7"/>
    <mergeCell ref="L6:L7"/>
    <mergeCell ref="M6:M7"/>
    <mergeCell ref="N6:N7"/>
    <mergeCell ref="G6:G7"/>
    <mergeCell ref="H6:H7"/>
    <mergeCell ref="I6:I7"/>
    <mergeCell ref="J6:J7"/>
    <mergeCell ref="G5:H5"/>
    <mergeCell ref="I5:J5"/>
    <mergeCell ref="K5:L5"/>
    <mergeCell ref="M5:N5"/>
    <mergeCell ref="A5:A7"/>
    <mergeCell ref="B5:B6"/>
    <mergeCell ref="C5:C7"/>
    <mergeCell ref="E5:F5"/>
    <mergeCell ref="D6:D7"/>
    <mergeCell ref="E6:E7"/>
    <mergeCell ref="F6:F7"/>
    <mergeCell ref="A2:N2"/>
    <mergeCell ref="A3:N3"/>
    <mergeCell ref="A4:N4"/>
    <mergeCell ref="A1:N1"/>
  </mergeCells>
  <printOptions/>
  <pageMargins left="0.3" right="0.26"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G62"/>
  <sheetViews>
    <sheetView workbookViewId="0" topLeftCell="A1">
      <selection activeCell="C4" sqref="C4:C5"/>
    </sheetView>
  </sheetViews>
  <sheetFormatPr defaultColWidth="9.140625" defaultRowHeight="12.75"/>
  <cols>
    <col min="1" max="1" width="18.8515625" style="0" customWidth="1"/>
    <col min="2" max="2" width="32.7109375" style="0" customWidth="1"/>
    <col min="3" max="3" width="15.8515625" style="0" customWidth="1"/>
    <col min="4" max="4" width="14.00390625" style="0" customWidth="1"/>
    <col min="5" max="5" width="23.57421875" style="0" customWidth="1"/>
    <col min="6" max="6" width="13.57421875" style="0" customWidth="1"/>
    <col min="7" max="7" width="15.28125" style="0" customWidth="1"/>
  </cols>
  <sheetData>
    <row r="1" spans="1:7" ht="19.5" customHeight="1">
      <c r="A1" s="882" t="s">
        <v>88</v>
      </c>
      <c r="B1" s="882"/>
      <c r="C1" s="882"/>
      <c r="D1" s="882"/>
      <c r="E1" s="882"/>
      <c r="F1" s="882"/>
      <c r="G1" s="882"/>
    </row>
    <row r="2" spans="1:7" ht="23.25" customHeight="1">
      <c r="A2" s="806" t="s">
        <v>105</v>
      </c>
      <c r="B2" s="806"/>
      <c r="C2" s="806"/>
      <c r="D2" s="806"/>
      <c r="E2" s="806"/>
      <c r="F2" s="806"/>
      <c r="G2" s="806"/>
    </row>
    <row r="4" spans="1:7" ht="33" customHeight="1">
      <c r="A4" s="807" t="s">
        <v>104</v>
      </c>
      <c r="B4" s="807" t="s">
        <v>699</v>
      </c>
      <c r="C4" s="808" t="s">
        <v>107</v>
      </c>
      <c r="D4" s="808" t="s">
        <v>108</v>
      </c>
      <c r="E4" s="807" t="s">
        <v>700</v>
      </c>
      <c r="F4" s="807" t="s">
        <v>701</v>
      </c>
      <c r="G4" s="808" t="s">
        <v>106</v>
      </c>
    </row>
    <row r="5" spans="1:7" ht="63" customHeight="1">
      <c r="A5" s="807"/>
      <c r="B5" s="807"/>
      <c r="C5" s="809"/>
      <c r="D5" s="809"/>
      <c r="E5" s="807"/>
      <c r="F5" s="807"/>
      <c r="G5" s="809"/>
    </row>
    <row r="6" spans="1:7" ht="63">
      <c r="A6" s="453" t="s">
        <v>737</v>
      </c>
      <c r="B6" s="454" t="s">
        <v>738</v>
      </c>
      <c r="C6" s="455">
        <v>183790.32</v>
      </c>
      <c r="D6" s="455">
        <f aca="true" t="shared" si="0" ref="D6:D13">C6/$C$62</f>
        <v>42773.76652392478</v>
      </c>
      <c r="E6" s="453" t="s">
        <v>101</v>
      </c>
      <c r="F6" s="453"/>
      <c r="G6" s="453"/>
    </row>
    <row r="7" spans="1:7" ht="63">
      <c r="A7" s="453" t="s">
        <v>737</v>
      </c>
      <c r="B7" s="454" t="s">
        <v>739</v>
      </c>
      <c r="C7" s="455">
        <v>50806.45</v>
      </c>
      <c r="D7" s="455">
        <f t="shared" si="0"/>
        <v>11824.25293241482</v>
      </c>
      <c r="E7" s="453" t="s">
        <v>101</v>
      </c>
      <c r="F7" s="453"/>
      <c r="G7" s="453"/>
    </row>
    <row r="8" spans="1:7" ht="47.25">
      <c r="A8" s="453" t="s">
        <v>737</v>
      </c>
      <c r="B8" s="454" t="s">
        <v>744</v>
      </c>
      <c r="C8" s="455">
        <v>595130.54</v>
      </c>
      <c r="D8" s="455">
        <f t="shared" si="0"/>
        <v>138505.52504189164</v>
      </c>
      <c r="E8" s="453"/>
      <c r="F8" s="453"/>
      <c r="G8" s="453"/>
    </row>
    <row r="9" spans="1:7" ht="47.25">
      <c r="A9" s="453" t="s">
        <v>103</v>
      </c>
      <c r="B9" s="454" t="s">
        <v>750</v>
      </c>
      <c r="C9" s="455">
        <v>953073.02</v>
      </c>
      <c r="D9" s="455">
        <f t="shared" si="0"/>
        <v>221809.956246509</v>
      </c>
      <c r="E9" s="453"/>
      <c r="F9" s="453"/>
      <c r="G9" s="453"/>
    </row>
    <row r="10" spans="1:7" ht="47.25">
      <c r="A10" s="453" t="s">
        <v>103</v>
      </c>
      <c r="B10" s="454" t="s">
        <v>751</v>
      </c>
      <c r="C10" s="455">
        <v>111096.77</v>
      </c>
      <c r="D10" s="455">
        <f t="shared" si="0"/>
        <v>25855.69959039285</v>
      </c>
      <c r="E10" s="453"/>
      <c r="F10" s="453"/>
      <c r="G10" s="453"/>
    </row>
    <row r="11" spans="1:7" ht="47.25">
      <c r="A11" s="453" t="s">
        <v>755</v>
      </c>
      <c r="B11" s="454" t="s">
        <v>93</v>
      </c>
      <c r="C11" s="456">
        <v>16000000</v>
      </c>
      <c r="D11" s="455">
        <f t="shared" si="0"/>
        <v>3723701.359150996</v>
      </c>
      <c r="E11" s="453"/>
      <c r="F11" s="453"/>
      <c r="G11" s="453"/>
    </row>
    <row r="12" spans="1:7" ht="63">
      <c r="A12" s="453" t="s">
        <v>755</v>
      </c>
      <c r="B12" s="454" t="s">
        <v>94</v>
      </c>
      <c r="C12" s="455">
        <v>191720.97</v>
      </c>
      <c r="D12" s="455">
        <f t="shared" si="0"/>
        <v>44619.47728542171</v>
      </c>
      <c r="E12" s="453"/>
      <c r="F12" s="453"/>
      <c r="G12" s="453"/>
    </row>
    <row r="13" spans="1:7" ht="31.5">
      <c r="A13" s="810" t="s">
        <v>702</v>
      </c>
      <c r="B13" s="458" t="s">
        <v>703</v>
      </c>
      <c r="C13" s="811">
        <v>4960000</v>
      </c>
      <c r="D13" s="812">
        <f t="shared" si="0"/>
        <v>1154347.4213368087</v>
      </c>
      <c r="E13" s="810" t="s">
        <v>706</v>
      </c>
      <c r="F13" s="810" t="s">
        <v>707</v>
      </c>
      <c r="G13" s="810" t="s">
        <v>708</v>
      </c>
    </row>
    <row r="14" spans="1:7" ht="15.75">
      <c r="A14" s="810"/>
      <c r="B14" s="458" t="s">
        <v>704</v>
      </c>
      <c r="C14" s="811"/>
      <c r="D14" s="813"/>
      <c r="E14" s="810"/>
      <c r="F14" s="810"/>
      <c r="G14" s="810"/>
    </row>
    <row r="15" spans="1:7" ht="31.5">
      <c r="A15" s="810"/>
      <c r="B15" s="458" t="s">
        <v>705</v>
      </c>
      <c r="C15" s="811"/>
      <c r="D15" s="814"/>
      <c r="E15" s="810"/>
      <c r="F15" s="810"/>
      <c r="G15" s="810"/>
    </row>
    <row r="16" spans="1:7" ht="31.5">
      <c r="A16" s="457" t="s">
        <v>702</v>
      </c>
      <c r="B16" s="458" t="s">
        <v>709</v>
      </c>
      <c r="C16" s="459">
        <v>9000</v>
      </c>
      <c r="D16" s="459">
        <f>C16/$C$62</f>
        <v>2094.582014522435</v>
      </c>
      <c r="E16" s="457"/>
      <c r="F16" s="457"/>
      <c r="G16" s="457"/>
    </row>
    <row r="17" spans="1:7" ht="31.5">
      <c r="A17" s="810" t="s">
        <v>702</v>
      </c>
      <c r="B17" s="458" t="s">
        <v>710</v>
      </c>
      <c r="C17" s="811">
        <v>78000</v>
      </c>
      <c r="D17" s="815">
        <f>C17/$C$62</f>
        <v>18153.044125861106</v>
      </c>
      <c r="E17" s="810"/>
      <c r="F17" s="810"/>
      <c r="G17" s="810"/>
    </row>
    <row r="18" spans="1:7" ht="31.5">
      <c r="A18" s="810"/>
      <c r="B18" s="458" t="s">
        <v>711</v>
      </c>
      <c r="C18" s="811"/>
      <c r="D18" s="816"/>
      <c r="E18" s="810"/>
      <c r="F18" s="810"/>
      <c r="G18" s="810"/>
    </row>
    <row r="19" spans="1:7" ht="63">
      <c r="A19" s="457" t="s">
        <v>702</v>
      </c>
      <c r="B19" s="458" t="s">
        <v>712</v>
      </c>
      <c r="C19" s="459">
        <v>1500</v>
      </c>
      <c r="D19" s="459">
        <f aca="true" t="shared" si="1" ref="D19:D54">C19/$C$62</f>
        <v>349.0970024204059</v>
      </c>
      <c r="E19" s="457" t="s">
        <v>102</v>
      </c>
      <c r="F19" s="457"/>
      <c r="G19" s="457"/>
    </row>
    <row r="20" spans="1:7" ht="63">
      <c r="A20" s="457" t="s">
        <v>702</v>
      </c>
      <c r="B20" s="458" t="s">
        <v>713</v>
      </c>
      <c r="C20" s="459">
        <v>7000</v>
      </c>
      <c r="D20" s="459">
        <f t="shared" si="1"/>
        <v>1629.1193446285606</v>
      </c>
      <c r="E20" s="457" t="s">
        <v>101</v>
      </c>
      <c r="F20" s="457"/>
      <c r="G20" s="457"/>
    </row>
    <row r="21" spans="1:7" ht="47.25">
      <c r="A21" s="457" t="s">
        <v>714</v>
      </c>
      <c r="B21" s="458" t="s">
        <v>719</v>
      </c>
      <c r="C21" s="459">
        <v>12903.22</v>
      </c>
      <c r="D21" s="459">
        <f t="shared" si="1"/>
        <v>3002.9836157140194</v>
      </c>
      <c r="E21" s="457" t="s">
        <v>720</v>
      </c>
      <c r="F21" s="457" t="s">
        <v>717</v>
      </c>
      <c r="G21" s="457" t="s">
        <v>721</v>
      </c>
    </row>
    <row r="22" spans="1:7" ht="63">
      <c r="A22" s="457" t="s">
        <v>714</v>
      </c>
      <c r="B22" s="458" t="s">
        <v>722</v>
      </c>
      <c r="C22" s="459">
        <v>28225.8</v>
      </c>
      <c r="D22" s="459">
        <f t="shared" si="1"/>
        <v>6569.028113945261</v>
      </c>
      <c r="E22" s="457" t="s">
        <v>101</v>
      </c>
      <c r="F22" s="457" t="s">
        <v>723</v>
      </c>
      <c r="G22" s="457" t="s">
        <v>724</v>
      </c>
    </row>
    <row r="23" spans="1:7" ht="63">
      <c r="A23" s="457" t="s">
        <v>714</v>
      </c>
      <c r="B23" s="458" t="s">
        <v>725</v>
      </c>
      <c r="C23" s="459">
        <v>376612.9</v>
      </c>
      <c r="D23" s="459">
        <f t="shared" si="1"/>
        <v>87649.62297523739</v>
      </c>
      <c r="E23" s="457" t="s">
        <v>101</v>
      </c>
      <c r="F23" s="457" t="s">
        <v>726</v>
      </c>
      <c r="G23" s="457" t="s">
        <v>727</v>
      </c>
    </row>
    <row r="24" spans="1:7" ht="63">
      <c r="A24" s="457" t="s">
        <v>714</v>
      </c>
      <c r="B24" s="458" t="s">
        <v>728</v>
      </c>
      <c r="C24" s="459" t="s">
        <v>729</v>
      </c>
      <c r="D24" s="459">
        <f t="shared" si="1"/>
        <v>563.0585552038726</v>
      </c>
      <c r="E24" s="457" t="s">
        <v>101</v>
      </c>
      <c r="F24" s="457" t="s">
        <v>730</v>
      </c>
      <c r="G24" s="457" t="s">
        <v>730</v>
      </c>
    </row>
    <row r="25" spans="1:7" ht="63">
      <c r="A25" s="457" t="s">
        <v>714</v>
      </c>
      <c r="B25" s="458" t="s">
        <v>731</v>
      </c>
      <c r="C25" s="459">
        <v>72580.64</v>
      </c>
      <c r="D25" s="459">
        <f t="shared" si="1"/>
        <v>16891.789238503072</v>
      </c>
      <c r="E25" s="457" t="s">
        <v>101</v>
      </c>
      <c r="F25" s="457" t="s">
        <v>732</v>
      </c>
      <c r="G25" s="457" t="s">
        <v>726</v>
      </c>
    </row>
    <row r="26" spans="1:7" ht="63">
      <c r="A26" s="457" t="s">
        <v>714</v>
      </c>
      <c r="B26" s="458" t="s">
        <v>733</v>
      </c>
      <c r="C26" s="459">
        <v>2419.35</v>
      </c>
      <c r="D26" s="459">
        <f t="shared" si="1"/>
        <v>563.0585552038726</v>
      </c>
      <c r="E26" s="457" t="s">
        <v>101</v>
      </c>
      <c r="F26" s="457" t="s">
        <v>732</v>
      </c>
      <c r="G26" s="457" t="s">
        <v>726</v>
      </c>
    </row>
    <row r="27" spans="1:7" ht="63">
      <c r="A27" s="457" t="s">
        <v>714</v>
      </c>
      <c r="B27" s="458" t="s">
        <v>734</v>
      </c>
      <c r="C27" s="459">
        <v>1290322.58</v>
      </c>
      <c r="D27" s="459">
        <f t="shared" si="1"/>
        <v>300298.4965555763</v>
      </c>
      <c r="E27" s="457" t="s">
        <v>101</v>
      </c>
      <c r="F27" s="457" t="s">
        <v>735</v>
      </c>
      <c r="G27" s="457" t="s">
        <v>736</v>
      </c>
    </row>
    <row r="28" spans="1:7" ht="63">
      <c r="A28" s="457" t="s">
        <v>737</v>
      </c>
      <c r="B28" s="458" t="s">
        <v>740</v>
      </c>
      <c r="C28" s="459">
        <v>14516.13</v>
      </c>
      <c r="D28" s="459">
        <f t="shared" si="1"/>
        <v>3378.358313163284</v>
      </c>
      <c r="E28" s="457" t="s">
        <v>101</v>
      </c>
      <c r="F28" s="457"/>
      <c r="G28" s="457"/>
    </row>
    <row r="29" spans="1:7" ht="63">
      <c r="A29" s="457" t="s">
        <v>737</v>
      </c>
      <c r="B29" s="458" t="s">
        <v>741</v>
      </c>
      <c r="C29" s="459">
        <v>187900.51</v>
      </c>
      <c r="D29" s="459">
        <f t="shared" si="1"/>
        <v>43730.336529510336</v>
      </c>
      <c r="E29" s="457" t="s">
        <v>101</v>
      </c>
      <c r="F29" s="457"/>
      <c r="G29" s="457"/>
    </row>
    <row r="30" spans="1:7" ht="63">
      <c r="A30" s="457" t="s">
        <v>737</v>
      </c>
      <c r="B30" s="458" t="s">
        <v>742</v>
      </c>
      <c r="C30" s="459">
        <v>509274.19</v>
      </c>
      <c r="D30" s="459">
        <f t="shared" si="1"/>
        <v>118524.06209272015</v>
      </c>
      <c r="E30" s="457" t="s">
        <v>101</v>
      </c>
      <c r="F30" s="457"/>
      <c r="G30" s="457"/>
    </row>
    <row r="31" spans="1:7" ht="63">
      <c r="A31" s="457" t="s">
        <v>737</v>
      </c>
      <c r="B31" s="458" t="s">
        <v>743</v>
      </c>
      <c r="C31" s="459">
        <v>12960</v>
      </c>
      <c r="D31" s="459">
        <f t="shared" si="1"/>
        <v>3016.198100912307</v>
      </c>
      <c r="E31" s="457" t="s">
        <v>101</v>
      </c>
      <c r="F31" s="457"/>
      <c r="G31" s="457"/>
    </row>
    <row r="32" spans="1:7" ht="63">
      <c r="A32" s="457" t="s">
        <v>737</v>
      </c>
      <c r="B32" s="458" t="s">
        <v>745</v>
      </c>
      <c r="C32" s="459">
        <v>52016.13</v>
      </c>
      <c r="D32" s="459">
        <f t="shared" si="1"/>
        <v>12105.78337367343</v>
      </c>
      <c r="E32" s="457" t="s">
        <v>101</v>
      </c>
      <c r="F32" s="457"/>
      <c r="G32" s="457"/>
    </row>
    <row r="33" spans="1:7" ht="47.25">
      <c r="A33" s="457" t="s">
        <v>103</v>
      </c>
      <c r="B33" s="458" t="s">
        <v>746</v>
      </c>
      <c r="C33" s="459">
        <v>235000</v>
      </c>
      <c r="D33" s="459">
        <f t="shared" si="1"/>
        <v>54691.863712530256</v>
      </c>
      <c r="E33" s="457" t="s">
        <v>747</v>
      </c>
      <c r="F33" s="457" t="s">
        <v>748</v>
      </c>
      <c r="G33" s="457" t="s">
        <v>735</v>
      </c>
    </row>
    <row r="34" spans="1:7" ht="47.25">
      <c r="A34" s="457" t="s">
        <v>103</v>
      </c>
      <c r="B34" s="458" t="s">
        <v>749</v>
      </c>
      <c r="C34" s="459">
        <v>13000</v>
      </c>
      <c r="D34" s="459">
        <f t="shared" si="1"/>
        <v>3025.5073543101844</v>
      </c>
      <c r="E34" s="457" t="s">
        <v>747</v>
      </c>
      <c r="F34" s="457" t="s">
        <v>748</v>
      </c>
      <c r="G34" s="457" t="s">
        <v>735</v>
      </c>
    </row>
    <row r="35" spans="1:7" ht="47.25">
      <c r="A35" s="457" t="s">
        <v>103</v>
      </c>
      <c r="B35" s="458" t="s">
        <v>752</v>
      </c>
      <c r="C35" s="459">
        <v>37741.94</v>
      </c>
      <c r="D35" s="459">
        <f t="shared" si="1"/>
        <v>8783.73207968721</v>
      </c>
      <c r="E35" s="457"/>
      <c r="F35" s="457"/>
      <c r="G35" s="457"/>
    </row>
    <row r="36" spans="1:7" ht="47.25">
      <c r="A36" s="457" t="s">
        <v>103</v>
      </c>
      <c r="B36" s="458" t="s">
        <v>753</v>
      </c>
      <c r="C36" s="459">
        <v>15677.42</v>
      </c>
      <c r="D36" s="459">
        <f t="shared" si="1"/>
        <v>3648.626885123813</v>
      </c>
      <c r="E36" s="457"/>
      <c r="F36" s="457"/>
      <c r="G36" s="457"/>
    </row>
    <row r="37" spans="1:7" ht="47.25">
      <c r="A37" s="457" t="s">
        <v>103</v>
      </c>
      <c r="B37" s="458" t="s">
        <v>754</v>
      </c>
      <c r="C37" s="459">
        <v>38709.68</v>
      </c>
      <c r="D37" s="459">
        <f t="shared" si="1"/>
        <v>9008.955501768758</v>
      </c>
      <c r="E37" s="457"/>
      <c r="F37" s="457"/>
      <c r="G37" s="457"/>
    </row>
    <row r="38" spans="1:7" ht="47.25">
      <c r="A38" s="457" t="s">
        <v>755</v>
      </c>
      <c r="B38" s="458" t="s">
        <v>95</v>
      </c>
      <c r="C38" s="459">
        <v>46419</v>
      </c>
      <c r="D38" s="459">
        <f t="shared" si="1"/>
        <v>10803.15583690188</v>
      </c>
      <c r="E38" s="457"/>
      <c r="F38" s="457"/>
      <c r="G38" s="457"/>
    </row>
    <row r="39" spans="1:7" ht="31.5">
      <c r="A39" s="457" t="s">
        <v>755</v>
      </c>
      <c r="B39" s="458" t="s">
        <v>96</v>
      </c>
      <c r="C39" s="459">
        <v>291919</v>
      </c>
      <c r="D39" s="459">
        <f t="shared" si="1"/>
        <v>67938.69856637498</v>
      </c>
      <c r="E39" s="457"/>
      <c r="F39" s="457"/>
      <c r="G39" s="457"/>
    </row>
    <row r="40" spans="1:7" ht="31.5">
      <c r="A40" s="457" t="s">
        <v>755</v>
      </c>
      <c r="B40" s="458" t="s">
        <v>97</v>
      </c>
      <c r="C40" s="459">
        <v>59677.42</v>
      </c>
      <c r="D40" s="459">
        <f t="shared" si="1"/>
        <v>13888.805622789052</v>
      </c>
      <c r="E40" s="457"/>
      <c r="F40" s="457"/>
      <c r="G40" s="457"/>
    </row>
    <row r="41" spans="1:7" ht="31.5">
      <c r="A41" s="810" t="s">
        <v>755</v>
      </c>
      <c r="B41" s="458" t="s">
        <v>98</v>
      </c>
      <c r="C41" s="459">
        <v>37500</v>
      </c>
      <c r="D41" s="459">
        <f t="shared" si="1"/>
        <v>8727.425060510146</v>
      </c>
      <c r="E41" s="457"/>
      <c r="F41" s="457"/>
      <c r="G41" s="457"/>
    </row>
    <row r="42" spans="1:7" ht="15.75">
      <c r="A42" s="810"/>
      <c r="B42" s="458" t="s">
        <v>99</v>
      </c>
      <c r="C42" s="459">
        <v>576168.71</v>
      </c>
      <c r="D42" s="459">
        <f t="shared" si="1"/>
        <v>134092.51303295474</v>
      </c>
      <c r="E42" s="457"/>
      <c r="F42" s="457"/>
      <c r="G42" s="457"/>
    </row>
    <row r="43" spans="1:7" ht="31.5">
      <c r="A43" s="461" t="s">
        <v>755</v>
      </c>
      <c r="B43" s="462" t="s">
        <v>100</v>
      </c>
      <c r="C43" s="460">
        <v>4000000</v>
      </c>
      <c r="D43" s="459">
        <f t="shared" si="1"/>
        <v>930925.339787749</v>
      </c>
      <c r="E43" s="461"/>
      <c r="F43" s="461"/>
      <c r="G43" s="461"/>
    </row>
    <row r="44" spans="1:7" ht="47.25">
      <c r="A44" s="463" t="s">
        <v>714</v>
      </c>
      <c r="B44" s="464" t="s">
        <v>715</v>
      </c>
      <c r="C44" s="465">
        <v>129032.25</v>
      </c>
      <c r="D44" s="465">
        <f t="shared" si="1"/>
        <v>30029.847793706944</v>
      </c>
      <c r="E44" s="463" t="s">
        <v>716</v>
      </c>
      <c r="F44" s="463" t="s">
        <v>717</v>
      </c>
      <c r="G44" s="463" t="s">
        <v>718</v>
      </c>
    </row>
    <row r="45" spans="1:7" ht="31.5">
      <c r="A45" s="463" t="s">
        <v>601</v>
      </c>
      <c r="B45" s="464" t="s">
        <v>109</v>
      </c>
      <c r="C45" s="465">
        <v>403226</v>
      </c>
      <c r="D45" s="465">
        <f t="shared" si="1"/>
        <v>93843.32526531372</v>
      </c>
      <c r="E45" s="463" t="s">
        <v>110</v>
      </c>
      <c r="F45" s="463">
        <v>40544</v>
      </c>
      <c r="G45" s="463">
        <v>40603</v>
      </c>
    </row>
    <row r="46" spans="1:7" ht="31.5">
      <c r="A46" s="463" t="s">
        <v>601</v>
      </c>
      <c r="B46" s="464" t="s">
        <v>111</v>
      </c>
      <c r="C46" s="465">
        <v>86694</v>
      </c>
      <c r="D46" s="465">
        <f t="shared" si="1"/>
        <v>20176.41035188978</v>
      </c>
      <c r="E46" s="463" t="s">
        <v>112</v>
      </c>
      <c r="F46" s="463" t="s">
        <v>113</v>
      </c>
      <c r="G46" s="463">
        <v>40575</v>
      </c>
    </row>
    <row r="47" spans="1:7" ht="15.75" customHeight="1">
      <c r="A47" s="463" t="s">
        <v>601</v>
      </c>
      <c r="B47" s="464" t="s">
        <v>114</v>
      </c>
      <c r="C47" s="465">
        <v>161290</v>
      </c>
      <c r="D47" s="465">
        <f t="shared" si="1"/>
        <v>37537.23701359151</v>
      </c>
      <c r="E47" s="463" t="s">
        <v>112</v>
      </c>
      <c r="F47" s="463" t="s">
        <v>115</v>
      </c>
      <c r="G47" s="463">
        <v>40664</v>
      </c>
    </row>
    <row r="48" spans="1:7" ht="31.5">
      <c r="A48" s="463" t="s">
        <v>601</v>
      </c>
      <c r="B48" s="464" t="s">
        <v>116</v>
      </c>
      <c r="C48" s="465">
        <v>338710</v>
      </c>
      <c r="D48" s="465">
        <f t="shared" si="1"/>
        <v>78828.43045987711</v>
      </c>
      <c r="E48" s="463"/>
      <c r="F48" s="463">
        <v>2011</v>
      </c>
      <c r="G48" s="463"/>
    </row>
    <row r="49" spans="1:7" ht="31.5">
      <c r="A49" s="463" t="s">
        <v>601</v>
      </c>
      <c r="B49" s="464" t="s">
        <v>117</v>
      </c>
      <c r="C49" s="465">
        <v>161290</v>
      </c>
      <c r="D49" s="465">
        <f t="shared" si="1"/>
        <v>37537.23701359151</v>
      </c>
      <c r="E49" s="463" t="s">
        <v>747</v>
      </c>
      <c r="F49" s="463" t="s">
        <v>113</v>
      </c>
      <c r="G49" s="463">
        <v>40513</v>
      </c>
    </row>
    <row r="50" spans="1:7" ht="31.5">
      <c r="A50" s="463" t="s">
        <v>601</v>
      </c>
      <c r="B50" s="464" t="s">
        <v>498</v>
      </c>
      <c r="C50" s="465">
        <v>6451613</v>
      </c>
      <c r="D50" s="465">
        <f t="shared" si="1"/>
        <v>1501492.5060510146</v>
      </c>
      <c r="E50" s="463" t="s">
        <v>112</v>
      </c>
      <c r="F50" s="463">
        <v>40603</v>
      </c>
      <c r="G50" s="463">
        <v>40695</v>
      </c>
    </row>
    <row r="51" spans="1:7" ht="31.5">
      <c r="A51" s="463" t="s">
        <v>601</v>
      </c>
      <c r="B51" s="464" t="s">
        <v>499</v>
      </c>
      <c r="C51" s="465">
        <v>2153226</v>
      </c>
      <c r="D51" s="465">
        <f t="shared" si="1"/>
        <v>501123.1614224539</v>
      </c>
      <c r="E51" s="463" t="s">
        <v>112</v>
      </c>
      <c r="F51" s="463">
        <v>40695</v>
      </c>
      <c r="G51" s="463">
        <v>40787</v>
      </c>
    </row>
    <row r="52" spans="1:7" ht="31.5">
      <c r="A52" s="463" t="s">
        <v>601</v>
      </c>
      <c r="B52" s="464" t="s">
        <v>500</v>
      </c>
      <c r="C52" s="465">
        <v>4032258</v>
      </c>
      <c r="D52" s="465">
        <f t="shared" si="1"/>
        <v>938432.7871904672</v>
      </c>
      <c r="E52" s="463" t="s">
        <v>112</v>
      </c>
      <c r="F52" s="463">
        <v>40513</v>
      </c>
      <c r="G52" s="463">
        <v>40603</v>
      </c>
    </row>
    <row r="53" spans="1:7" ht="47.25">
      <c r="A53" s="463" t="s">
        <v>601</v>
      </c>
      <c r="B53" s="464" t="s">
        <v>501</v>
      </c>
      <c r="C53" s="465">
        <v>282258</v>
      </c>
      <c r="D53" s="465">
        <f t="shared" si="1"/>
        <v>65690.2811394526</v>
      </c>
      <c r="E53" s="463" t="s">
        <v>706</v>
      </c>
      <c r="F53" s="463">
        <v>40544</v>
      </c>
      <c r="G53" s="463">
        <v>40603</v>
      </c>
    </row>
    <row r="54" spans="1:7" ht="31.5">
      <c r="A54" s="463" t="s">
        <v>601</v>
      </c>
      <c r="B54" s="464" t="s">
        <v>502</v>
      </c>
      <c r="C54" s="465">
        <v>322581</v>
      </c>
      <c r="D54" s="465">
        <f t="shared" si="1"/>
        <v>75074.70675851796</v>
      </c>
      <c r="E54" s="463" t="s">
        <v>112</v>
      </c>
      <c r="F54" s="463">
        <v>40664</v>
      </c>
      <c r="G54" s="463">
        <v>40725</v>
      </c>
    </row>
    <row r="55" ht="15" customHeight="1" thickBot="1"/>
    <row r="56" ht="25.5" customHeight="1" hidden="1" thickBot="1">
      <c r="C56" s="609" t="s">
        <v>497</v>
      </c>
    </row>
    <row r="57" spans="2:4" ht="22.5" customHeight="1">
      <c r="B57" s="312" t="s">
        <v>536</v>
      </c>
      <c r="C57" s="643">
        <f>SUM(D6:D12)</f>
        <v>4209090.036771551</v>
      </c>
      <c r="D57" s="659">
        <f>C57/$C$60</f>
        <v>0.39681231287103325</v>
      </c>
    </row>
    <row r="58" spans="2:4" ht="18" customHeight="1">
      <c r="B58" s="313" t="s">
        <v>537</v>
      </c>
      <c r="C58" s="3">
        <f>SUM(D13:D43)</f>
        <v>3018400.663284305</v>
      </c>
      <c r="D58" s="660">
        <f>C58/$C$60</f>
        <v>0.2845599732734616</v>
      </c>
    </row>
    <row r="59" spans="2:4" ht="21.75" customHeight="1">
      <c r="B59" s="314" t="s">
        <v>538</v>
      </c>
      <c r="C59" s="466">
        <f>SUM(D44:D54)</f>
        <v>3379765.9304598765</v>
      </c>
      <c r="D59" s="661">
        <f>C59/$C$60</f>
        <v>0.31862771385550515</v>
      </c>
    </row>
    <row r="60" spans="2:4" ht="18" customHeight="1" thickBot="1">
      <c r="B60" s="649" t="s">
        <v>539</v>
      </c>
      <c r="C60" s="650">
        <f>SUM(C57:C59)</f>
        <v>10607256.630515732</v>
      </c>
      <c r="D60" s="678">
        <f>C60/$C$60</f>
        <v>1</v>
      </c>
    </row>
    <row r="62" spans="2:3" ht="12.75">
      <c r="B62" t="s">
        <v>503</v>
      </c>
      <c r="C62">
        <v>4.2968</v>
      </c>
    </row>
    <row r="64" ht="26.25" customHeight="1"/>
  </sheetData>
  <mergeCells count="22">
    <mergeCell ref="A1:G1"/>
    <mergeCell ref="A13:A15"/>
    <mergeCell ref="G4:G5"/>
    <mergeCell ref="A41:A42"/>
    <mergeCell ref="F13:F15"/>
    <mergeCell ref="G13:G15"/>
    <mergeCell ref="A17:A18"/>
    <mergeCell ref="C17:C18"/>
    <mergeCell ref="D17:D18"/>
    <mergeCell ref="E17:E18"/>
    <mergeCell ref="F17:F18"/>
    <mergeCell ref="G17:G18"/>
    <mergeCell ref="C13:C15"/>
    <mergeCell ref="D13:D15"/>
    <mergeCell ref="E13:E15"/>
    <mergeCell ref="A2:G2"/>
    <mergeCell ref="A4:A5"/>
    <mergeCell ref="B4:B5"/>
    <mergeCell ref="C4:C5"/>
    <mergeCell ref="D4:D5"/>
    <mergeCell ref="E4:E5"/>
    <mergeCell ref="F4:F5"/>
  </mergeCells>
  <printOptions/>
  <pageMargins left="0.75" right="0.2" top="0.55" bottom="0.47" header="0.5" footer="0.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M102"/>
  <sheetViews>
    <sheetView workbookViewId="0" topLeftCell="A1">
      <selection activeCell="F10" sqref="F10"/>
    </sheetView>
  </sheetViews>
  <sheetFormatPr defaultColWidth="9.140625" defaultRowHeight="12.75"/>
  <cols>
    <col min="2" max="2" width="40.57421875" style="0" customWidth="1"/>
    <col min="3" max="3" width="16.421875" style="0" customWidth="1"/>
    <col min="4" max="4" width="6.7109375" style="0" customWidth="1"/>
    <col min="5" max="5" width="6.8515625" style="0" customWidth="1"/>
    <col min="6" max="6" width="8.28125" style="0" customWidth="1"/>
    <col min="7" max="7" width="6.421875" style="0" customWidth="1"/>
    <col min="8" max="8" width="6.57421875" style="0" customWidth="1"/>
    <col min="9" max="9" width="6.421875" style="0" customWidth="1"/>
    <col min="10" max="10" width="6.7109375" style="0" customWidth="1"/>
    <col min="11" max="11" width="6.8515625" style="0" customWidth="1"/>
    <col min="12" max="12" width="7.421875" style="0" customWidth="1"/>
    <col min="13" max="13" width="7.00390625" style="0" customWidth="1"/>
  </cols>
  <sheetData>
    <row r="1" spans="1:13" ht="15.75" customHeight="1">
      <c r="A1" s="882" t="s">
        <v>89</v>
      </c>
      <c r="B1" s="882"/>
      <c r="C1" s="882"/>
      <c r="D1" s="882"/>
      <c r="E1" s="882"/>
      <c r="F1" s="882"/>
      <c r="G1" s="882"/>
      <c r="H1" s="882"/>
      <c r="I1" s="882"/>
      <c r="J1" s="882"/>
      <c r="K1" s="882"/>
      <c r="L1" s="882"/>
      <c r="M1" s="882"/>
    </row>
    <row r="2" spans="1:13" s="2" customFormat="1" ht="15.75">
      <c r="A2" s="715" t="s">
        <v>313</v>
      </c>
      <c r="B2" s="715"/>
      <c r="C2" s="715"/>
      <c r="D2" s="715"/>
      <c r="E2" s="715"/>
      <c r="F2" s="715"/>
      <c r="G2" s="715"/>
      <c r="H2" s="715"/>
      <c r="I2" s="715"/>
      <c r="J2" s="715"/>
      <c r="K2" s="715"/>
      <c r="L2" s="715"/>
      <c r="M2" s="715"/>
    </row>
    <row r="3" spans="1:13" s="2" customFormat="1" ht="27.75" customHeight="1">
      <c r="A3" s="716" t="s">
        <v>605</v>
      </c>
      <c r="B3" s="716"/>
      <c r="C3" s="716"/>
      <c r="D3" s="716"/>
      <c r="E3" s="716"/>
      <c r="F3" s="716"/>
      <c r="G3" s="716"/>
      <c r="H3" s="716"/>
      <c r="I3" s="716"/>
      <c r="J3" s="716"/>
      <c r="K3" s="716"/>
      <c r="L3" s="716"/>
      <c r="M3" s="716"/>
    </row>
    <row r="4" ht="13.5" thickBot="1"/>
    <row r="5" spans="1:13" ht="12.75">
      <c r="A5" s="822" t="s">
        <v>407</v>
      </c>
      <c r="B5" s="825" t="s">
        <v>246</v>
      </c>
      <c r="C5" s="819" t="s">
        <v>541</v>
      </c>
      <c r="D5" s="789">
        <v>2011</v>
      </c>
      <c r="E5" s="789"/>
      <c r="F5" s="789">
        <v>2012</v>
      </c>
      <c r="G5" s="789"/>
      <c r="H5" s="789">
        <v>2013</v>
      </c>
      <c r="I5" s="789"/>
      <c r="J5" s="789">
        <v>2014</v>
      </c>
      <c r="K5" s="789"/>
      <c r="L5" s="789">
        <v>2015</v>
      </c>
      <c r="M5" s="792"/>
    </row>
    <row r="6" spans="1:13" ht="12.75">
      <c r="A6" s="823"/>
      <c r="B6" s="826"/>
      <c r="C6" s="820"/>
      <c r="D6" s="790" t="s">
        <v>543</v>
      </c>
      <c r="E6" s="790" t="s">
        <v>542</v>
      </c>
      <c r="F6" s="790" t="s">
        <v>543</v>
      </c>
      <c r="G6" s="790" t="s">
        <v>542</v>
      </c>
      <c r="H6" s="790" t="s">
        <v>543</v>
      </c>
      <c r="I6" s="790" t="s">
        <v>542</v>
      </c>
      <c r="J6" s="790" t="s">
        <v>543</v>
      </c>
      <c r="K6" s="790" t="s">
        <v>542</v>
      </c>
      <c r="L6" s="790" t="s">
        <v>543</v>
      </c>
      <c r="M6" s="793" t="s">
        <v>542</v>
      </c>
    </row>
    <row r="7" spans="1:13" ht="12.75">
      <c r="A7" s="824"/>
      <c r="B7" s="827"/>
      <c r="C7" s="821"/>
      <c r="D7" s="817"/>
      <c r="E7" s="817"/>
      <c r="F7" s="817"/>
      <c r="G7" s="817"/>
      <c r="H7" s="817"/>
      <c r="I7" s="817"/>
      <c r="J7" s="817"/>
      <c r="K7" s="817"/>
      <c r="L7" s="817"/>
      <c r="M7" s="818"/>
    </row>
    <row r="8" spans="1:13" ht="95.25" customHeight="1">
      <c r="A8" s="597" t="s">
        <v>216</v>
      </c>
      <c r="B8" s="584" t="s">
        <v>205</v>
      </c>
      <c r="C8" s="610" t="s">
        <v>206</v>
      </c>
      <c r="D8" s="582"/>
      <c r="E8" s="582"/>
      <c r="F8" s="580"/>
      <c r="G8" s="580"/>
      <c r="H8" s="580"/>
      <c r="I8" s="580"/>
      <c r="J8" s="580"/>
      <c r="K8" s="580"/>
      <c r="L8" s="580"/>
      <c r="M8" s="593"/>
    </row>
    <row r="9" spans="1:13" ht="81" customHeight="1">
      <c r="A9" s="598" t="s">
        <v>216</v>
      </c>
      <c r="B9" s="584" t="s">
        <v>207</v>
      </c>
      <c r="C9" s="610" t="s">
        <v>208</v>
      </c>
      <c r="D9" s="582"/>
      <c r="E9" s="582"/>
      <c r="F9" s="580"/>
      <c r="G9" s="580"/>
      <c r="H9" s="580"/>
      <c r="I9" s="580"/>
      <c r="J9" s="580"/>
      <c r="K9" s="580"/>
      <c r="L9" s="580"/>
      <c r="M9" s="593"/>
    </row>
    <row r="10" spans="1:13" ht="85.5" customHeight="1">
      <c r="A10" s="598" t="s">
        <v>216</v>
      </c>
      <c r="B10" s="584" t="s">
        <v>209</v>
      </c>
      <c r="C10" s="610" t="s">
        <v>210</v>
      </c>
      <c r="D10" s="582"/>
      <c r="E10" s="582"/>
      <c r="F10" s="582"/>
      <c r="G10" s="582"/>
      <c r="H10" s="580"/>
      <c r="I10" s="580"/>
      <c r="J10" s="580"/>
      <c r="K10" s="580"/>
      <c r="L10" s="580"/>
      <c r="M10" s="593"/>
    </row>
    <row r="11" spans="1:13" ht="81" customHeight="1">
      <c r="A11" s="598" t="s">
        <v>216</v>
      </c>
      <c r="B11" s="584" t="s">
        <v>211</v>
      </c>
      <c r="C11" s="610" t="s">
        <v>212</v>
      </c>
      <c r="D11" s="608"/>
      <c r="E11" s="608"/>
      <c r="F11" s="608"/>
      <c r="G11" s="608"/>
      <c r="H11" s="582"/>
      <c r="I11" s="582"/>
      <c r="J11" s="582"/>
      <c r="K11" s="582"/>
      <c r="L11" s="582"/>
      <c r="M11" s="594"/>
    </row>
    <row r="12" spans="1:13" ht="31.5">
      <c r="A12" s="598" t="s">
        <v>216</v>
      </c>
      <c r="B12" s="584" t="s">
        <v>218</v>
      </c>
      <c r="C12" s="610" t="s">
        <v>213</v>
      </c>
      <c r="D12" s="582"/>
      <c r="E12" s="582"/>
      <c r="F12" s="582"/>
      <c r="G12" s="582"/>
      <c r="H12" s="580"/>
      <c r="I12" s="580"/>
      <c r="J12" s="580"/>
      <c r="K12" s="580"/>
      <c r="L12" s="580"/>
      <c r="M12" s="593"/>
    </row>
    <row r="13" spans="1:13" ht="31.5">
      <c r="A13" s="598" t="s">
        <v>216</v>
      </c>
      <c r="B13" s="584" t="s">
        <v>217</v>
      </c>
      <c r="C13" s="610" t="s">
        <v>214</v>
      </c>
      <c r="D13" s="580"/>
      <c r="E13" s="580"/>
      <c r="F13" s="580"/>
      <c r="G13" s="580"/>
      <c r="H13" s="582"/>
      <c r="I13" s="582"/>
      <c r="J13" s="582"/>
      <c r="K13" s="582"/>
      <c r="L13" s="582"/>
      <c r="M13" s="594"/>
    </row>
    <row r="14" spans="1:13" ht="16.5" thickBot="1">
      <c r="A14" s="599" t="s">
        <v>216</v>
      </c>
      <c r="B14" s="600" t="s">
        <v>535</v>
      </c>
      <c r="C14" s="600" t="s">
        <v>215</v>
      </c>
      <c r="D14" s="611"/>
      <c r="E14" s="611"/>
      <c r="F14" s="611"/>
      <c r="G14" s="611"/>
      <c r="H14" s="611"/>
      <c r="I14" s="611"/>
      <c r="J14" s="611"/>
      <c r="K14" s="611"/>
      <c r="L14" s="611"/>
      <c r="M14" s="579"/>
    </row>
    <row r="15" ht="13.5" thickBot="1"/>
    <row r="16" spans="1:13" ht="78.75" customHeight="1">
      <c r="A16" s="591" t="s">
        <v>230</v>
      </c>
      <c r="B16" s="631" t="s">
        <v>219</v>
      </c>
      <c r="C16" s="613" t="s">
        <v>220</v>
      </c>
      <c r="D16" s="601"/>
      <c r="E16" s="601"/>
      <c r="F16" s="601"/>
      <c r="G16" s="601"/>
      <c r="H16" s="592"/>
      <c r="I16" s="592"/>
      <c r="J16" s="592"/>
      <c r="K16" s="592"/>
      <c r="L16" s="592"/>
      <c r="M16" s="602"/>
    </row>
    <row r="17" spans="1:13" ht="76.5">
      <c r="A17" s="587" t="s">
        <v>230</v>
      </c>
      <c r="B17" s="583" t="s">
        <v>221</v>
      </c>
      <c r="C17" s="612" t="s">
        <v>222</v>
      </c>
      <c r="D17" s="580"/>
      <c r="E17" s="580"/>
      <c r="F17" s="580"/>
      <c r="G17" s="580"/>
      <c r="H17" s="582"/>
      <c r="I17" s="582"/>
      <c r="J17" s="582"/>
      <c r="K17" s="582"/>
      <c r="L17" s="580"/>
      <c r="M17" s="614"/>
    </row>
    <row r="18" spans="1:13" ht="63.75">
      <c r="A18" s="587" t="s">
        <v>230</v>
      </c>
      <c r="B18" s="583" t="s">
        <v>223</v>
      </c>
      <c r="C18" s="612" t="s">
        <v>224</v>
      </c>
      <c r="D18" s="580"/>
      <c r="E18" s="580"/>
      <c r="F18" s="580"/>
      <c r="G18" s="580"/>
      <c r="H18" s="580"/>
      <c r="I18" s="580"/>
      <c r="J18" s="580"/>
      <c r="K18" s="580"/>
      <c r="L18" s="582"/>
      <c r="M18" s="594"/>
    </row>
    <row r="19" spans="1:13" ht="126">
      <c r="A19" s="587" t="s">
        <v>230</v>
      </c>
      <c r="B19" s="580" t="s">
        <v>225</v>
      </c>
      <c r="C19" s="612" t="s">
        <v>226</v>
      </c>
      <c r="D19" s="582"/>
      <c r="E19" s="582"/>
      <c r="F19" s="582"/>
      <c r="G19" s="582"/>
      <c r="H19" s="580"/>
      <c r="I19" s="580"/>
      <c r="J19" s="580"/>
      <c r="K19" s="580"/>
      <c r="L19" s="580"/>
      <c r="M19" s="593"/>
    </row>
    <row r="20" spans="1:13" ht="126">
      <c r="A20" s="587" t="s">
        <v>230</v>
      </c>
      <c r="B20" s="580" t="s">
        <v>227</v>
      </c>
      <c r="C20" s="612" t="s">
        <v>226</v>
      </c>
      <c r="D20" s="580"/>
      <c r="E20" s="580"/>
      <c r="F20" s="580"/>
      <c r="G20" s="580"/>
      <c r="H20" s="582"/>
      <c r="I20" s="582"/>
      <c r="J20" s="582"/>
      <c r="K20" s="582"/>
      <c r="L20" s="580"/>
      <c r="M20" s="593"/>
    </row>
    <row r="21" spans="1:13" ht="126">
      <c r="A21" s="587" t="s">
        <v>230</v>
      </c>
      <c r="B21" s="580" t="s">
        <v>228</v>
      </c>
      <c r="C21" s="612" t="s">
        <v>229</v>
      </c>
      <c r="D21" s="580"/>
      <c r="E21" s="580"/>
      <c r="F21" s="580"/>
      <c r="G21" s="580"/>
      <c r="H21" s="580"/>
      <c r="I21" s="580"/>
      <c r="J21" s="580"/>
      <c r="K21" s="580"/>
      <c r="L21" s="582"/>
      <c r="M21" s="594"/>
    </row>
    <row r="22" spans="1:13" ht="26.25" thickBot="1">
      <c r="A22" s="588" t="s">
        <v>230</v>
      </c>
      <c r="B22" s="595" t="s">
        <v>535</v>
      </c>
      <c r="C22" s="615">
        <v>13605058.48</v>
      </c>
      <c r="D22" s="616"/>
      <c r="E22" s="616"/>
      <c r="F22" s="616"/>
      <c r="G22" s="616"/>
      <c r="H22" s="616"/>
      <c r="I22" s="616"/>
      <c r="J22" s="616"/>
      <c r="K22" s="616"/>
      <c r="L22" s="616"/>
      <c r="M22" s="579"/>
    </row>
    <row r="23" ht="13.5" thickBot="1"/>
    <row r="24" spans="1:13" ht="66" customHeight="1">
      <c r="A24" s="617" t="s">
        <v>240</v>
      </c>
      <c r="B24" s="592" t="s">
        <v>264</v>
      </c>
      <c r="C24" s="592" t="s">
        <v>232</v>
      </c>
      <c r="D24" s="601"/>
      <c r="E24" s="601"/>
      <c r="F24" s="601"/>
      <c r="G24" s="601"/>
      <c r="H24" s="592"/>
      <c r="I24" s="592"/>
      <c r="J24" s="592"/>
      <c r="K24" s="592"/>
      <c r="L24" s="592"/>
      <c r="M24" s="602"/>
    </row>
    <row r="25" spans="1:13" ht="94.5">
      <c r="A25" s="618" t="s">
        <v>240</v>
      </c>
      <c r="B25" s="580" t="s">
        <v>265</v>
      </c>
      <c r="C25" s="580" t="s">
        <v>233</v>
      </c>
      <c r="D25" s="580"/>
      <c r="E25" s="580"/>
      <c r="F25" s="580"/>
      <c r="G25" s="580"/>
      <c r="H25" s="582"/>
      <c r="I25" s="582"/>
      <c r="J25" s="582"/>
      <c r="K25" s="582"/>
      <c r="L25" s="580"/>
      <c r="M25" s="593"/>
    </row>
    <row r="26" spans="1:13" ht="81.75" customHeight="1">
      <c r="A26" s="618" t="s">
        <v>240</v>
      </c>
      <c r="B26" s="580" t="s">
        <v>266</v>
      </c>
      <c r="C26" s="580" t="s">
        <v>233</v>
      </c>
      <c r="D26" s="580"/>
      <c r="E26" s="580"/>
      <c r="F26" s="580"/>
      <c r="G26" s="580"/>
      <c r="H26" s="580"/>
      <c r="I26" s="580"/>
      <c r="J26" s="580"/>
      <c r="K26" s="580"/>
      <c r="L26" s="582"/>
      <c r="M26" s="594"/>
    </row>
    <row r="27" spans="1:13" ht="78.75">
      <c r="A27" s="618" t="s">
        <v>240</v>
      </c>
      <c r="B27" s="580" t="s">
        <v>234</v>
      </c>
      <c r="C27" s="580" t="s">
        <v>267</v>
      </c>
      <c r="D27" s="582"/>
      <c r="E27" s="582"/>
      <c r="F27" s="582"/>
      <c r="G27" s="582"/>
      <c r="H27" s="580"/>
      <c r="I27" s="580"/>
      <c r="J27" s="580"/>
      <c r="K27" s="580"/>
      <c r="L27" s="580"/>
      <c r="M27" s="593"/>
    </row>
    <row r="28" spans="1:13" ht="78.75">
      <c r="A28" s="618" t="s">
        <v>240</v>
      </c>
      <c r="B28" s="580" t="s">
        <v>235</v>
      </c>
      <c r="C28" s="580" t="s">
        <v>236</v>
      </c>
      <c r="D28" s="580"/>
      <c r="E28" s="580"/>
      <c r="F28" s="580"/>
      <c r="G28" s="580"/>
      <c r="H28" s="582"/>
      <c r="I28" s="582"/>
      <c r="J28" s="582"/>
      <c r="K28" s="582"/>
      <c r="L28" s="580"/>
      <c r="M28" s="593"/>
    </row>
    <row r="29" spans="1:13" ht="78.75">
      <c r="A29" s="618" t="s">
        <v>240</v>
      </c>
      <c r="B29" s="580" t="s">
        <v>237</v>
      </c>
      <c r="C29" s="580" t="s">
        <v>238</v>
      </c>
      <c r="D29" s="580"/>
      <c r="E29" s="580"/>
      <c r="F29" s="580"/>
      <c r="G29" s="580"/>
      <c r="H29" s="580"/>
      <c r="I29" s="580"/>
      <c r="J29" s="580"/>
      <c r="K29" s="580"/>
      <c r="L29" s="582"/>
      <c r="M29" s="594"/>
    </row>
    <row r="30" spans="1:13" ht="26.25" thickBot="1">
      <c r="A30" s="619" t="s">
        <v>240</v>
      </c>
      <c r="B30" s="604" t="s">
        <v>535</v>
      </c>
      <c r="C30" s="595" t="s">
        <v>239</v>
      </c>
      <c r="D30" s="595"/>
      <c r="E30" s="595"/>
      <c r="F30" s="595"/>
      <c r="G30" s="595"/>
      <c r="H30" s="595"/>
      <c r="I30" s="595"/>
      <c r="J30" s="595"/>
      <c r="K30" s="595"/>
      <c r="L30" s="595"/>
      <c r="M30" s="620"/>
    </row>
    <row r="32" ht="13.5" thickBot="1"/>
    <row r="33" spans="1:13" ht="47.25">
      <c r="A33" s="591" t="s">
        <v>242</v>
      </c>
      <c r="B33" s="592" t="s">
        <v>241</v>
      </c>
      <c r="C33" s="603">
        <v>2236470</v>
      </c>
      <c r="D33" s="601"/>
      <c r="E33" s="601"/>
      <c r="F33" s="601"/>
      <c r="G33" s="601"/>
      <c r="H33" s="592"/>
      <c r="I33" s="592"/>
      <c r="J33" s="592"/>
      <c r="K33" s="592"/>
      <c r="L33" s="592"/>
      <c r="M33" s="602"/>
    </row>
    <row r="34" spans="1:13" ht="47.25">
      <c r="A34" s="587" t="s">
        <v>242</v>
      </c>
      <c r="B34" s="580" t="s">
        <v>244</v>
      </c>
      <c r="C34" s="581">
        <v>2592358</v>
      </c>
      <c r="D34" s="580"/>
      <c r="E34" s="580"/>
      <c r="F34" s="580"/>
      <c r="G34" s="580"/>
      <c r="H34" s="582"/>
      <c r="I34" s="582"/>
      <c r="J34" s="582"/>
      <c r="K34" s="582"/>
      <c r="L34" s="580"/>
      <c r="M34" s="593"/>
    </row>
    <row r="35" spans="1:13" ht="47.25">
      <c r="A35" s="587" t="s">
        <v>242</v>
      </c>
      <c r="B35" s="580" t="s">
        <v>243</v>
      </c>
      <c r="C35" s="581">
        <v>1493692</v>
      </c>
      <c r="D35" s="580"/>
      <c r="E35" s="580"/>
      <c r="F35" s="580"/>
      <c r="G35" s="580"/>
      <c r="H35" s="580"/>
      <c r="I35" s="580"/>
      <c r="J35" s="580"/>
      <c r="K35" s="580"/>
      <c r="L35" s="582"/>
      <c r="M35" s="594"/>
    </row>
    <row r="36" spans="1:13" ht="31.5">
      <c r="A36" s="587" t="s">
        <v>242</v>
      </c>
      <c r="B36" s="580" t="s">
        <v>272</v>
      </c>
      <c r="C36" s="581">
        <v>105000</v>
      </c>
      <c r="D36" s="582"/>
      <c r="E36" s="582"/>
      <c r="F36" s="580"/>
      <c r="G36" s="580"/>
      <c r="H36" s="580"/>
      <c r="I36" s="580"/>
      <c r="J36" s="580"/>
      <c r="K36" s="580"/>
      <c r="L36" s="580"/>
      <c r="M36" s="593"/>
    </row>
    <row r="37" spans="1:13" ht="31.5">
      <c r="A37" s="587" t="s">
        <v>242</v>
      </c>
      <c r="B37" s="580" t="s">
        <v>273</v>
      </c>
      <c r="C37" s="581">
        <v>85000</v>
      </c>
      <c r="D37" s="580"/>
      <c r="E37" s="580"/>
      <c r="F37" s="582"/>
      <c r="G37" s="582"/>
      <c r="H37" s="580"/>
      <c r="I37" s="580"/>
      <c r="J37" s="580"/>
      <c r="K37" s="580"/>
      <c r="L37" s="580"/>
      <c r="M37" s="593"/>
    </row>
    <row r="38" spans="1:13" ht="31.5">
      <c r="A38" s="587" t="s">
        <v>242</v>
      </c>
      <c r="B38" s="580" t="s">
        <v>274</v>
      </c>
      <c r="C38" s="581">
        <v>50000</v>
      </c>
      <c r="D38" s="580"/>
      <c r="E38" s="580"/>
      <c r="F38" s="580"/>
      <c r="G38" s="580"/>
      <c r="H38" s="582"/>
      <c r="I38" s="582"/>
      <c r="J38" s="582"/>
      <c r="K38" s="582"/>
      <c r="L38" s="582"/>
      <c r="M38" s="594"/>
    </row>
    <row r="39" spans="1:13" ht="16.5" thickBot="1">
      <c r="A39" s="588" t="s">
        <v>242</v>
      </c>
      <c r="B39" s="595" t="s">
        <v>535</v>
      </c>
      <c r="C39" s="595" t="s">
        <v>245</v>
      </c>
      <c r="D39" s="595"/>
      <c r="E39" s="595"/>
      <c r="F39" s="595"/>
      <c r="G39" s="595"/>
      <c r="H39" s="595"/>
      <c r="I39" s="595"/>
      <c r="J39" s="595"/>
      <c r="K39" s="595"/>
      <c r="L39" s="595"/>
      <c r="M39" s="596"/>
    </row>
    <row r="40" ht="13.5" thickBot="1"/>
    <row r="41" spans="1:13" ht="84" customHeight="1">
      <c r="A41" s="591" t="s">
        <v>256</v>
      </c>
      <c r="B41" s="592" t="s">
        <v>268</v>
      </c>
      <c r="C41" s="592" t="s">
        <v>247</v>
      </c>
      <c r="D41" s="601"/>
      <c r="E41" s="601"/>
      <c r="F41" s="601"/>
      <c r="G41" s="601"/>
      <c r="H41" s="592"/>
      <c r="I41" s="592"/>
      <c r="J41" s="592"/>
      <c r="K41" s="592"/>
      <c r="L41" s="592"/>
      <c r="M41" s="602"/>
    </row>
    <row r="42" spans="1:13" ht="87.75" customHeight="1">
      <c r="A42" s="587" t="s">
        <v>256</v>
      </c>
      <c r="B42" s="580" t="s">
        <v>269</v>
      </c>
      <c r="C42" s="580" t="s">
        <v>248</v>
      </c>
      <c r="D42" s="580"/>
      <c r="E42" s="580"/>
      <c r="F42" s="580"/>
      <c r="G42" s="580"/>
      <c r="H42" s="582"/>
      <c r="I42" s="582"/>
      <c r="J42" s="582"/>
      <c r="K42" s="582"/>
      <c r="L42" s="580"/>
      <c r="M42" s="593"/>
    </row>
    <row r="43" spans="1:13" ht="84" customHeight="1">
      <c r="A43" s="587" t="s">
        <v>256</v>
      </c>
      <c r="B43" s="580" t="s">
        <v>270</v>
      </c>
      <c r="C43" s="580" t="s">
        <v>271</v>
      </c>
      <c r="D43" s="580"/>
      <c r="E43" s="580"/>
      <c r="F43" s="580"/>
      <c r="G43" s="580"/>
      <c r="H43" s="580"/>
      <c r="I43" s="580"/>
      <c r="J43" s="580"/>
      <c r="K43" s="580"/>
      <c r="L43" s="582"/>
      <c r="M43" s="594"/>
    </row>
    <row r="44" spans="1:13" ht="78.75">
      <c r="A44" s="587" t="s">
        <v>256</v>
      </c>
      <c r="B44" s="580" t="s">
        <v>249</v>
      </c>
      <c r="C44" s="580" t="s">
        <v>250</v>
      </c>
      <c r="D44" s="582"/>
      <c r="E44" s="582"/>
      <c r="F44" s="582"/>
      <c r="G44" s="582"/>
      <c r="H44" s="580"/>
      <c r="I44" s="580"/>
      <c r="J44" s="580"/>
      <c r="K44" s="580"/>
      <c r="L44" s="580"/>
      <c r="M44" s="593"/>
    </row>
    <row r="45" spans="1:13" ht="78.75">
      <c r="A45" s="587" t="s">
        <v>256</v>
      </c>
      <c r="B45" s="580" t="s">
        <v>251</v>
      </c>
      <c r="C45" s="580" t="s">
        <v>252</v>
      </c>
      <c r="D45" s="580"/>
      <c r="E45" s="580"/>
      <c r="F45" s="580"/>
      <c r="G45" s="580"/>
      <c r="H45" s="582"/>
      <c r="I45" s="582"/>
      <c r="J45" s="582"/>
      <c r="K45" s="582"/>
      <c r="L45" s="580"/>
      <c r="M45" s="593"/>
    </row>
    <row r="46" spans="1:13" ht="78.75">
      <c r="A46" s="587" t="s">
        <v>256</v>
      </c>
      <c r="B46" s="580" t="s">
        <v>253</v>
      </c>
      <c r="C46" s="580" t="s">
        <v>254</v>
      </c>
      <c r="D46" s="580"/>
      <c r="E46" s="580"/>
      <c r="F46" s="580"/>
      <c r="G46" s="580"/>
      <c r="H46" s="580"/>
      <c r="I46" s="580"/>
      <c r="J46" s="580"/>
      <c r="K46" s="580"/>
      <c r="L46" s="582"/>
      <c r="M46" s="594"/>
    </row>
    <row r="47" spans="1:13" ht="39" thickBot="1">
      <c r="A47" s="588" t="s">
        <v>256</v>
      </c>
      <c r="B47" s="595" t="s">
        <v>535</v>
      </c>
      <c r="C47" s="595" t="s">
        <v>255</v>
      </c>
      <c r="D47" s="595"/>
      <c r="E47" s="595"/>
      <c r="F47" s="595"/>
      <c r="G47" s="595"/>
      <c r="H47" s="595"/>
      <c r="I47" s="595"/>
      <c r="J47" s="595"/>
      <c r="K47" s="595"/>
      <c r="L47" s="595"/>
      <c r="M47" s="596"/>
    </row>
    <row r="48" ht="13.5" thickBot="1"/>
    <row r="49" spans="1:13" ht="38.25">
      <c r="A49" s="585" t="s">
        <v>263</v>
      </c>
      <c r="B49" s="586" t="s">
        <v>257</v>
      </c>
      <c r="C49" s="621">
        <v>2000000</v>
      </c>
      <c r="D49" s="625">
        <v>350000</v>
      </c>
      <c r="E49" s="625">
        <v>500000</v>
      </c>
      <c r="F49" s="625">
        <v>5500000</v>
      </c>
      <c r="G49" s="625">
        <v>600000</v>
      </c>
      <c r="H49" s="586"/>
      <c r="I49" s="586"/>
      <c r="J49" s="586"/>
      <c r="K49" s="586"/>
      <c r="L49" s="586"/>
      <c r="M49" s="626"/>
    </row>
    <row r="50" spans="1:13" ht="38.25">
      <c r="A50" s="587" t="s">
        <v>263</v>
      </c>
      <c r="B50" s="583" t="s">
        <v>231</v>
      </c>
      <c r="C50" s="622">
        <v>2500000</v>
      </c>
      <c r="D50" s="583"/>
      <c r="E50" s="583"/>
      <c r="F50" s="583"/>
      <c r="G50" s="583"/>
      <c r="H50" s="624">
        <v>500000</v>
      </c>
      <c r="I50" s="624">
        <v>650000</v>
      </c>
      <c r="J50" s="624">
        <v>650000</v>
      </c>
      <c r="K50" s="624">
        <v>700000</v>
      </c>
      <c r="L50" s="583"/>
      <c r="M50" s="627"/>
    </row>
    <row r="51" spans="1:13" ht="38.25">
      <c r="A51" s="587" t="s">
        <v>263</v>
      </c>
      <c r="B51" s="583" t="s">
        <v>258</v>
      </c>
      <c r="C51" s="628">
        <v>1400000</v>
      </c>
      <c r="D51" s="583"/>
      <c r="E51" s="583"/>
      <c r="F51" s="583"/>
      <c r="G51" s="583"/>
      <c r="H51" s="583"/>
      <c r="I51" s="583"/>
      <c r="J51" s="583"/>
      <c r="K51" s="583"/>
      <c r="L51" s="624">
        <v>700000</v>
      </c>
      <c r="M51" s="629">
        <v>700000</v>
      </c>
    </row>
    <row r="52" spans="1:13" ht="51">
      <c r="A52" s="587" t="s">
        <v>263</v>
      </c>
      <c r="B52" s="583" t="s">
        <v>259</v>
      </c>
      <c r="C52" s="622">
        <v>150000</v>
      </c>
      <c r="D52" s="624">
        <v>20000</v>
      </c>
      <c r="E52" s="624">
        <v>30000</v>
      </c>
      <c r="F52" s="624">
        <v>50000</v>
      </c>
      <c r="G52" s="624">
        <v>50000</v>
      </c>
      <c r="H52" s="583"/>
      <c r="I52" s="583"/>
      <c r="J52" s="583"/>
      <c r="K52" s="583"/>
      <c r="L52" s="583"/>
      <c r="M52" s="627"/>
    </row>
    <row r="53" spans="1:13" ht="51">
      <c r="A53" s="587" t="s">
        <v>263</v>
      </c>
      <c r="B53" s="583" t="s">
        <v>260</v>
      </c>
      <c r="C53" s="622">
        <v>200000</v>
      </c>
      <c r="D53" s="583"/>
      <c r="E53" s="583"/>
      <c r="F53" s="583"/>
      <c r="G53" s="583"/>
      <c r="H53" s="624">
        <v>50000</v>
      </c>
      <c r="I53" s="624">
        <v>50000</v>
      </c>
      <c r="J53" s="624">
        <v>50000</v>
      </c>
      <c r="K53" s="624">
        <v>50000</v>
      </c>
      <c r="L53" s="583"/>
      <c r="M53" s="627"/>
    </row>
    <row r="54" spans="1:13" ht="51">
      <c r="A54" s="587" t="s">
        <v>263</v>
      </c>
      <c r="B54" s="583" t="s">
        <v>261</v>
      </c>
      <c r="C54" s="622">
        <v>100000</v>
      </c>
      <c r="D54" s="583"/>
      <c r="E54" s="583"/>
      <c r="F54" s="583"/>
      <c r="G54" s="583"/>
      <c r="H54" s="583"/>
      <c r="I54" s="583"/>
      <c r="J54" s="583"/>
      <c r="K54" s="583"/>
      <c r="L54" s="624">
        <v>50000</v>
      </c>
      <c r="M54" s="629">
        <v>50000</v>
      </c>
    </row>
    <row r="55" spans="1:13" ht="39" thickBot="1">
      <c r="A55" s="588" t="s">
        <v>263</v>
      </c>
      <c r="B55" s="589" t="s">
        <v>535</v>
      </c>
      <c r="C55" s="623" t="s">
        <v>262</v>
      </c>
      <c r="D55" s="590"/>
      <c r="E55" s="590"/>
      <c r="F55" s="590"/>
      <c r="G55" s="590"/>
      <c r="H55" s="590"/>
      <c r="I55" s="590"/>
      <c r="J55" s="590"/>
      <c r="K55" s="590"/>
      <c r="L55" s="590"/>
      <c r="M55" s="630"/>
    </row>
    <row r="56" ht="13.5" thickBot="1"/>
    <row r="57" spans="1:13" ht="76.5" customHeight="1" thickBot="1">
      <c r="A57" s="585" t="s">
        <v>278</v>
      </c>
      <c r="B57" s="592" t="s">
        <v>277</v>
      </c>
      <c r="C57" s="592" t="s">
        <v>275</v>
      </c>
      <c r="D57" s="601"/>
      <c r="E57" s="601"/>
      <c r="F57" s="601"/>
      <c r="G57" s="601"/>
      <c r="H57" s="592"/>
      <c r="I57" s="592"/>
      <c r="J57" s="592"/>
      <c r="K57" s="592"/>
      <c r="L57" s="592"/>
      <c r="M57" s="602"/>
    </row>
    <row r="58" spans="1:13" ht="85.5" customHeight="1" thickBot="1">
      <c r="A58" s="585" t="s">
        <v>278</v>
      </c>
      <c r="B58" s="580" t="s">
        <v>277</v>
      </c>
      <c r="C58" s="580" t="s">
        <v>276</v>
      </c>
      <c r="D58" s="580"/>
      <c r="E58" s="580"/>
      <c r="F58" s="580"/>
      <c r="G58" s="580"/>
      <c r="H58" s="582"/>
      <c r="I58" s="582"/>
      <c r="J58" s="582"/>
      <c r="K58" s="582"/>
      <c r="L58" s="582"/>
      <c r="M58" s="594"/>
    </row>
    <row r="59" spans="1:13" ht="79.5" thickBot="1">
      <c r="A59" s="585" t="s">
        <v>278</v>
      </c>
      <c r="B59" s="580" t="s">
        <v>279</v>
      </c>
      <c r="C59" s="580" t="s">
        <v>281</v>
      </c>
      <c r="D59" s="582"/>
      <c r="E59" s="582"/>
      <c r="F59" s="582"/>
      <c r="G59" s="582"/>
      <c r="H59" s="580"/>
      <c r="I59" s="580"/>
      <c r="J59" s="580"/>
      <c r="K59" s="580"/>
      <c r="L59" s="580"/>
      <c r="M59" s="593"/>
    </row>
    <row r="60" spans="1:13" ht="79.5" thickBot="1">
      <c r="A60" s="585" t="s">
        <v>278</v>
      </c>
      <c r="B60" s="580" t="s">
        <v>280</v>
      </c>
      <c r="C60" s="580" t="s">
        <v>282</v>
      </c>
      <c r="D60" s="580"/>
      <c r="E60" s="580"/>
      <c r="F60" s="580"/>
      <c r="G60" s="580"/>
      <c r="H60" s="582"/>
      <c r="I60" s="582"/>
      <c r="J60" s="582"/>
      <c r="K60" s="582"/>
      <c r="L60" s="582"/>
      <c r="M60" s="594"/>
    </row>
    <row r="61" spans="1:13" ht="26.25" thickBot="1">
      <c r="A61" s="585" t="s">
        <v>278</v>
      </c>
      <c r="B61" s="604" t="s">
        <v>535</v>
      </c>
      <c r="C61" s="595" t="s">
        <v>283</v>
      </c>
      <c r="D61" s="595"/>
      <c r="E61" s="595"/>
      <c r="F61" s="595"/>
      <c r="G61" s="595"/>
      <c r="H61" s="595"/>
      <c r="I61" s="595"/>
      <c r="J61" s="595"/>
      <c r="K61" s="595"/>
      <c r="L61" s="595"/>
      <c r="M61" s="596"/>
    </row>
    <row r="63" ht="13.5" thickBot="1"/>
    <row r="64" spans="1:13" ht="78.75">
      <c r="A64" s="591" t="s">
        <v>294</v>
      </c>
      <c r="B64" s="592" t="s">
        <v>284</v>
      </c>
      <c r="C64" s="606">
        <v>3260000</v>
      </c>
      <c r="D64" s="601" t="s">
        <v>286</v>
      </c>
      <c r="E64" s="601" t="s">
        <v>286</v>
      </c>
      <c r="F64" s="601" t="s">
        <v>287</v>
      </c>
      <c r="G64" s="601" t="s">
        <v>288</v>
      </c>
      <c r="H64" s="592"/>
      <c r="I64" s="592"/>
      <c r="J64" s="592"/>
      <c r="K64" s="592"/>
      <c r="L64" s="592"/>
      <c r="M64" s="602"/>
    </row>
    <row r="65" spans="1:13" ht="78.75">
      <c r="A65" s="587" t="s">
        <v>294</v>
      </c>
      <c r="B65" s="580" t="s">
        <v>285</v>
      </c>
      <c r="C65" s="605">
        <v>3020000</v>
      </c>
      <c r="D65" s="580"/>
      <c r="E65" s="580"/>
      <c r="F65" s="580"/>
      <c r="G65" s="580"/>
      <c r="H65" s="582" t="s">
        <v>288</v>
      </c>
      <c r="I65" s="582" t="s">
        <v>288</v>
      </c>
      <c r="J65" s="582" t="s">
        <v>288</v>
      </c>
      <c r="K65" s="582" t="s">
        <v>288</v>
      </c>
      <c r="L65" s="582" t="s">
        <v>289</v>
      </c>
      <c r="M65" s="594" t="s">
        <v>288</v>
      </c>
    </row>
    <row r="66" spans="1:13" ht="78.75">
      <c r="A66" s="587" t="s">
        <v>294</v>
      </c>
      <c r="B66" s="580" t="s">
        <v>290</v>
      </c>
      <c r="C66" s="605">
        <v>557500</v>
      </c>
      <c r="D66" s="582" t="s">
        <v>286</v>
      </c>
      <c r="E66" s="582" t="s">
        <v>286</v>
      </c>
      <c r="F66" s="582" t="s">
        <v>286</v>
      </c>
      <c r="G66" s="582" t="s">
        <v>288</v>
      </c>
      <c r="H66" s="580"/>
      <c r="I66" s="580"/>
      <c r="J66" s="580"/>
      <c r="K66" s="580"/>
      <c r="L66" s="580"/>
      <c r="M66" s="593"/>
    </row>
    <row r="67" spans="1:13" ht="78.75">
      <c r="A67" s="587" t="s">
        <v>294</v>
      </c>
      <c r="B67" s="580" t="s">
        <v>291</v>
      </c>
      <c r="C67" s="605">
        <v>178968</v>
      </c>
      <c r="D67" s="580"/>
      <c r="E67" s="580"/>
      <c r="F67" s="580"/>
      <c r="G67" s="580"/>
      <c r="H67" s="580" t="s">
        <v>292</v>
      </c>
      <c r="I67" s="582" t="s">
        <v>293</v>
      </c>
      <c r="J67" s="582" t="s">
        <v>293</v>
      </c>
      <c r="K67" s="582" t="s">
        <v>293</v>
      </c>
      <c r="L67" s="582" t="s">
        <v>293</v>
      </c>
      <c r="M67" s="594" t="s">
        <v>293</v>
      </c>
    </row>
    <row r="68" spans="1:13" ht="26.25" thickBot="1">
      <c r="A68" s="588" t="s">
        <v>294</v>
      </c>
      <c r="B68" s="595" t="s">
        <v>535</v>
      </c>
      <c r="C68" s="607">
        <v>7016468</v>
      </c>
      <c r="D68" s="595"/>
      <c r="E68" s="595"/>
      <c r="F68" s="595"/>
      <c r="G68" s="595"/>
      <c r="H68" s="595"/>
      <c r="I68" s="595"/>
      <c r="J68" s="595"/>
      <c r="K68" s="595"/>
      <c r="L68" s="595"/>
      <c r="M68" s="596"/>
    </row>
    <row r="69" ht="13.5" thickBot="1"/>
    <row r="70" spans="1:13" ht="84.75" customHeight="1">
      <c r="A70" s="585" t="s">
        <v>305</v>
      </c>
      <c r="B70" s="592" t="s">
        <v>297</v>
      </c>
      <c r="C70" s="592" t="s">
        <v>295</v>
      </c>
      <c r="D70" s="601"/>
      <c r="E70" s="601"/>
      <c r="F70" s="601"/>
      <c r="G70" s="601"/>
      <c r="H70" s="592"/>
      <c r="I70" s="592"/>
      <c r="J70" s="592"/>
      <c r="K70" s="592"/>
      <c r="L70" s="592"/>
      <c r="M70" s="602"/>
    </row>
    <row r="71" spans="1:13" ht="84" customHeight="1">
      <c r="A71" s="587" t="s">
        <v>305</v>
      </c>
      <c r="B71" s="580" t="s">
        <v>297</v>
      </c>
      <c r="C71" s="580" t="s">
        <v>296</v>
      </c>
      <c r="D71" s="580"/>
      <c r="E71" s="580"/>
      <c r="F71" s="580"/>
      <c r="G71" s="580"/>
      <c r="H71" s="582"/>
      <c r="I71" s="582"/>
      <c r="J71" s="580"/>
      <c r="K71" s="580"/>
      <c r="L71" s="580"/>
      <c r="M71" s="593"/>
    </row>
    <row r="72" spans="1:13" ht="85.5" customHeight="1">
      <c r="A72" s="587" t="s">
        <v>305</v>
      </c>
      <c r="B72" s="580" t="s">
        <v>297</v>
      </c>
      <c r="C72" s="580" t="s">
        <v>298</v>
      </c>
      <c r="D72" s="580"/>
      <c r="E72" s="580"/>
      <c r="F72" s="580"/>
      <c r="G72" s="580"/>
      <c r="H72" s="580"/>
      <c r="I72" s="580"/>
      <c r="J72" s="582"/>
      <c r="K72" s="582"/>
      <c r="L72" s="582"/>
      <c r="M72" s="594"/>
    </row>
    <row r="73" spans="1:13" ht="60" customHeight="1">
      <c r="A73" s="587" t="s">
        <v>305</v>
      </c>
      <c r="B73" s="580" t="s">
        <v>299</v>
      </c>
      <c r="C73" s="580" t="s">
        <v>300</v>
      </c>
      <c r="D73" s="582"/>
      <c r="E73" s="582"/>
      <c r="F73" s="582"/>
      <c r="G73" s="582"/>
      <c r="H73" s="580"/>
      <c r="I73" s="580"/>
      <c r="J73" s="580"/>
      <c r="K73" s="580"/>
      <c r="L73" s="580"/>
      <c r="M73" s="593"/>
    </row>
    <row r="74" spans="1:13" ht="63">
      <c r="A74" s="587" t="s">
        <v>305</v>
      </c>
      <c r="B74" s="580" t="s">
        <v>301</v>
      </c>
      <c r="C74" s="580" t="s">
        <v>302</v>
      </c>
      <c r="D74" s="580"/>
      <c r="E74" s="580"/>
      <c r="F74" s="580"/>
      <c r="G74" s="580"/>
      <c r="H74" s="582"/>
      <c r="I74" s="582"/>
      <c r="J74" s="580"/>
      <c r="K74" s="580"/>
      <c r="L74" s="580"/>
      <c r="M74" s="593"/>
    </row>
    <row r="75" spans="1:13" ht="63">
      <c r="A75" s="587" t="s">
        <v>305</v>
      </c>
      <c r="B75" s="580" t="s">
        <v>303</v>
      </c>
      <c r="C75" s="580" t="s">
        <v>300</v>
      </c>
      <c r="D75" s="580"/>
      <c r="E75" s="580"/>
      <c r="F75" s="580"/>
      <c r="G75" s="580"/>
      <c r="H75" s="580"/>
      <c r="I75" s="580"/>
      <c r="J75" s="582"/>
      <c r="K75" s="582"/>
      <c r="L75" s="582"/>
      <c r="M75" s="594"/>
    </row>
    <row r="76" spans="1:13" ht="26.25" thickBot="1">
      <c r="A76" s="588" t="s">
        <v>305</v>
      </c>
      <c r="B76" s="604" t="s">
        <v>535</v>
      </c>
      <c r="C76" s="595" t="s">
        <v>304</v>
      </c>
      <c r="D76" s="595"/>
      <c r="E76" s="595"/>
      <c r="F76" s="595"/>
      <c r="G76" s="595"/>
      <c r="H76" s="595"/>
      <c r="I76" s="595"/>
      <c r="J76" s="595"/>
      <c r="K76" s="595"/>
      <c r="L76" s="595"/>
      <c r="M76" s="596"/>
    </row>
    <row r="78" ht="13.5" thickBot="1"/>
    <row r="79" spans="1:13" ht="108.75" thickBot="1">
      <c r="A79" s="585" t="s">
        <v>77</v>
      </c>
      <c r="B79" s="592" t="s">
        <v>306</v>
      </c>
      <c r="C79" s="592" t="s">
        <v>309</v>
      </c>
      <c r="D79" s="601"/>
      <c r="E79" s="601"/>
      <c r="F79" s="601"/>
      <c r="G79" s="601"/>
      <c r="H79" s="592"/>
      <c r="I79" s="592"/>
      <c r="J79" s="592"/>
      <c r="K79" s="592"/>
      <c r="L79" s="592"/>
      <c r="M79" s="602"/>
    </row>
    <row r="80" spans="1:13" ht="108.75" thickBot="1">
      <c r="A80" s="585" t="s">
        <v>77</v>
      </c>
      <c r="B80" s="580" t="s">
        <v>307</v>
      </c>
      <c r="C80" s="580" t="s">
        <v>310</v>
      </c>
      <c r="D80" s="580"/>
      <c r="E80" s="580"/>
      <c r="F80" s="580"/>
      <c r="G80" s="580"/>
      <c r="H80" s="582"/>
      <c r="I80" s="582"/>
      <c r="J80" s="582"/>
      <c r="K80" s="582"/>
      <c r="L80" s="580"/>
      <c r="M80" s="593"/>
    </row>
    <row r="81" spans="1:13" ht="108.75" thickBot="1">
      <c r="A81" s="585" t="s">
        <v>77</v>
      </c>
      <c r="B81" s="580" t="s">
        <v>308</v>
      </c>
      <c r="C81" s="580" t="s">
        <v>311</v>
      </c>
      <c r="D81" s="580"/>
      <c r="E81" s="580"/>
      <c r="F81" s="580"/>
      <c r="G81" s="608"/>
      <c r="H81" s="608"/>
      <c r="I81" s="608"/>
      <c r="J81" s="608"/>
      <c r="K81" s="608"/>
      <c r="L81" s="582"/>
      <c r="M81" s="594"/>
    </row>
    <row r="82" spans="1:13" ht="16.5" thickBot="1">
      <c r="A82" s="585" t="s">
        <v>77</v>
      </c>
      <c r="B82" s="604" t="s">
        <v>535</v>
      </c>
      <c r="C82" s="595" t="s">
        <v>312</v>
      </c>
      <c r="D82" s="595"/>
      <c r="E82" s="595"/>
      <c r="F82" s="595"/>
      <c r="G82" s="595"/>
      <c r="H82" s="595"/>
      <c r="I82" s="595"/>
      <c r="J82" s="595"/>
      <c r="K82" s="595"/>
      <c r="L82" s="595"/>
      <c r="M82" s="596"/>
    </row>
    <row r="85" spans="1:13" ht="25.5" customHeight="1">
      <c r="A85" s="830" t="s">
        <v>357</v>
      </c>
      <c r="B85" s="830"/>
      <c r="C85" s="830"/>
      <c r="D85" s="830"/>
      <c r="E85" s="830"/>
      <c r="F85" s="830"/>
      <c r="G85" s="830"/>
      <c r="H85" s="830"/>
      <c r="I85" s="830"/>
      <c r="J85" s="830"/>
      <c r="K85" s="830"/>
      <c r="L85" s="830"/>
      <c r="M85" s="830"/>
    </row>
    <row r="86" spans="1:13" ht="15.75" customHeight="1">
      <c r="A86" s="829"/>
      <c r="B86" s="829"/>
      <c r="C86" s="829"/>
      <c r="D86" s="829"/>
      <c r="E86" s="829"/>
      <c r="F86" s="829"/>
      <c r="G86" s="829"/>
      <c r="H86" s="829"/>
      <c r="I86" s="829"/>
      <c r="J86" s="829"/>
      <c r="K86" s="829"/>
      <c r="L86" s="829"/>
      <c r="M86" s="829"/>
    </row>
    <row r="87" spans="1:13" ht="16.5" customHeight="1">
      <c r="A87" s="829"/>
      <c r="B87" s="829"/>
      <c r="C87" s="829"/>
      <c r="D87" s="829"/>
      <c r="E87" s="829"/>
      <c r="F87" s="829"/>
      <c r="G87" s="829"/>
      <c r="H87" s="829"/>
      <c r="I87" s="829"/>
      <c r="J87" s="829"/>
      <c r="K87" s="829"/>
      <c r="L87" s="829"/>
      <c r="M87" s="829"/>
    </row>
    <row r="88" spans="1:13" ht="15.75">
      <c r="A88" s="829"/>
      <c r="B88" s="829"/>
      <c r="C88" s="829"/>
      <c r="D88" s="829"/>
      <c r="E88" s="829"/>
      <c r="F88" s="829"/>
      <c r="G88" s="829"/>
      <c r="H88" s="829"/>
      <c r="I88" s="829"/>
      <c r="J88" s="829"/>
      <c r="K88" s="829"/>
      <c r="L88" s="829"/>
      <c r="M88" s="829"/>
    </row>
    <row r="89" spans="1:13" ht="15.75">
      <c r="A89" s="829"/>
      <c r="B89" s="829"/>
      <c r="C89" s="829"/>
      <c r="D89" s="829"/>
      <c r="E89" s="829"/>
      <c r="F89" s="829"/>
      <c r="G89" s="829"/>
      <c r="H89" s="829"/>
      <c r="I89" s="829"/>
      <c r="J89" s="829"/>
      <c r="K89" s="829"/>
      <c r="L89" s="829"/>
      <c r="M89" s="829"/>
    </row>
    <row r="90" spans="1:13" ht="11.25" customHeight="1">
      <c r="A90" s="828"/>
      <c r="B90" s="828"/>
      <c r="C90" s="828"/>
      <c r="D90" s="828"/>
      <c r="E90" s="828"/>
      <c r="F90" s="828"/>
      <c r="G90" s="828"/>
      <c r="H90" s="828"/>
      <c r="I90" s="828"/>
      <c r="J90" s="828"/>
      <c r="K90" s="828"/>
      <c r="L90" s="828"/>
      <c r="M90" s="828"/>
    </row>
    <row r="91" ht="12.75">
      <c r="C91" s="609" t="s">
        <v>497</v>
      </c>
    </row>
    <row r="92" spans="2:3" ht="12.75">
      <c r="B92" s="325" t="s">
        <v>216</v>
      </c>
      <c r="C92" s="680">
        <v>53880059</v>
      </c>
    </row>
    <row r="93" spans="2:3" ht="12.75">
      <c r="B93" s="325" t="s">
        <v>230</v>
      </c>
      <c r="C93" s="680">
        <v>13605058</v>
      </c>
    </row>
    <row r="94" spans="2:3" ht="12.75">
      <c r="B94" s="325" t="s">
        <v>256</v>
      </c>
      <c r="C94" s="681">
        <v>10365181</v>
      </c>
    </row>
    <row r="95" spans="2:3" ht="12.75">
      <c r="B95" s="325" t="s">
        <v>278</v>
      </c>
      <c r="C95" s="681">
        <v>8709025</v>
      </c>
    </row>
    <row r="96" spans="2:3" ht="12.75">
      <c r="B96" s="325" t="s">
        <v>240</v>
      </c>
      <c r="C96" s="680">
        <v>8497000</v>
      </c>
    </row>
    <row r="97" spans="2:3" ht="12.75">
      <c r="B97" s="325" t="s">
        <v>305</v>
      </c>
      <c r="C97" s="681">
        <v>8405200</v>
      </c>
    </row>
    <row r="98" spans="2:3" ht="12.75">
      <c r="B98" s="325" t="s">
        <v>294</v>
      </c>
      <c r="C98" s="681">
        <v>7016468</v>
      </c>
    </row>
    <row r="99" spans="2:3" ht="12.75">
      <c r="B99" s="325" t="s">
        <v>242</v>
      </c>
      <c r="C99" s="681">
        <v>6562520</v>
      </c>
    </row>
    <row r="100" spans="2:3" ht="12.75">
      <c r="B100" s="325" t="s">
        <v>317</v>
      </c>
      <c r="C100" s="681">
        <v>6350000</v>
      </c>
    </row>
    <row r="101" spans="2:3" ht="12.75">
      <c r="B101" s="325" t="s">
        <v>77</v>
      </c>
      <c r="C101" s="681">
        <v>4863968</v>
      </c>
    </row>
    <row r="102" spans="2:3" ht="12.75">
      <c r="B102" s="682" t="s">
        <v>318</v>
      </c>
      <c r="C102" s="683">
        <f>SUM(C92:C101)</f>
        <v>128254479</v>
      </c>
    </row>
  </sheetData>
  <mergeCells count="27">
    <mergeCell ref="A1:M1"/>
    <mergeCell ref="A5:A7"/>
    <mergeCell ref="B5:B7"/>
    <mergeCell ref="A90:M90"/>
    <mergeCell ref="A86:M86"/>
    <mergeCell ref="A87:M87"/>
    <mergeCell ref="A88:M88"/>
    <mergeCell ref="A89:M89"/>
    <mergeCell ref="A85:M85"/>
    <mergeCell ref="H5:I5"/>
    <mergeCell ref="J5:K5"/>
    <mergeCell ref="A3:M3"/>
    <mergeCell ref="A2:M2"/>
    <mergeCell ref="L6:L7"/>
    <mergeCell ref="M6:M7"/>
    <mergeCell ref="C5:C7"/>
    <mergeCell ref="D6:D7"/>
    <mergeCell ref="E6:E7"/>
    <mergeCell ref="F6:F7"/>
    <mergeCell ref="D5:E5"/>
    <mergeCell ref="F5:G5"/>
    <mergeCell ref="L5:M5"/>
    <mergeCell ref="G6:G7"/>
    <mergeCell ref="H6:H7"/>
    <mergeCell ref="I6:I7"/>
    <mergeCell ref="J6:J7"/>
    <mergeCell ref="K6:K7"/>
  </mergeCells>
  <hyperlinks>
    <hyperlink ref="B8" location="_ftn1" display="_ftn1"/>
    <hyperlink ref="B9" location="_ftn2" display="_ftn2"/>
    <hyperlink ref="B10" location="_ftn3" display="_ftn3"/>
    <hyperlink ref="B11" location="_ftn4" display="_ftn4"/>
    <hyperlink ref="B13" location="_ftn1" display="_ftn1"/>
  </hyperlinks>
  <printOptions/>
  <pageMargins left="0.24" right="0.25" top="0.41" bottom="0.48"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Q58"/>
  <sheetViews>
    <sheetView workbookViewId="0" topLeftCell="A1">
      <selection activeCell="A1" sqref="A1:M1"/>
    </sheetView>
  </sheetViews>
  <sheetFormatPr defaultColWidth="9.140625" defaultRowHeight="12.75"/>
  <cols>
    <col min="1" max="1" width="59.00390625" style="0" customWidth="1"/>
    <col min="2" max="2" width="14.57421875" style="0" customWidth="1"/>
    <col min="3" max="3" width="6.7109375" style="0" customWidth="1"/>
    <col min="4" max="4" width="6.57421875" style="0" customWidth="1"/>
    <col min="5" max="6" width="6.28125" style="0" customWidth="1"/>
    <col min="7" max="7" width="6.421875" style="0" customWidth="1"/>
    <col min="8" max="9" width="6.140625" style="0" customWidth="1"/>
    <col min="10" max="11" width="6.421875" style="0" customWidth="1"/>
    <col min="12" max="13" width="6.28125" style="0" customWidth="1"/>
    <col min="14" max="14" width="9.421875" style="0" customWidth="1"/>
  </cols>
  <sheetData>
    <row r="1" spans="1:13" ht="12.75">
      <c r="A1" s="882" t="s">
        <v>90</v>
      </c>
      <c r="B1" s="882"/>
      <c r="C1" s="882"/>
      <c r="D1" s="882"/>
      <c r="E1" s="882"/>
      <c r="F1" s="882"/>
      <c r="G1" s="882"/>
      <c r="H1" s="882"/>
      <c r="I1" s="882"/>
      <c r="J1" s="882"/>
      <c r="K1" s="882"/>
      <c r="L1" s="882"/>
      <c r="M1" s="882"/>
    </row>
    <row r="2" spans="1:13" s="2" customFormat="1" ht="15.75">
      <c r="A2" s="715" t="s">
        <v>698</v>
      </c>
      <c r="B2" s="715"/>
      <c r="C2" s="715"/>
      <c r="D2" s="715"/>
      <c r="E2" s="715"/>
      <c r="F2" s="715"/>
      <c r="G2" s="715"/>
      <c r="H2" s="715"/>
      <c r="I2" s="715"/>
      <c r="J2" s="715"/>
      <c r="K2" s="715"/>
      <c r="L2" s="715"/>
      <c r="M2" s="715"/>
    </row>
    <row r="3" spans="1:13" s="2" customFormat="1" ht="27.75" customHeight="1">
      <c r="A3" s="716" t="s">
        <v>605</v>
      </c>
      <c r="B3" s="716"/>
      <c r="C3" s="716"/>
      <c r="D3" s="716"/>
      <c r="E3" s="716"/>
      <c r="F3" s="716"/>
      <c r="G3" s="716"/>
      <c r="H3" s="716"/>
      <c r="I3" s="716"/>
      <c r="J3" s="716"/>
      <c r="K3" s="716"/>
      <c r="L3" s="716"/>
      <c r="M3" s="716"/>
    </row>
    <row r="4" spans="1:13" s="2" customFormat="1" ht="23.25" customHeight="1" thickBot="1">
      <c r="A4" s="717" t="s">
        <v>611</v>
      </c>
      <c r="B4" s="717"/>
      <c r="C4" s="717"/>
      <c r="D4" s="717"/>
      <c r="E4" s="717"/>
      <c r="F4" s="717"/>
      <c r="G4" s="717"/>
      <c r="H4" s="717"/>
      <c r="I4" s="717"/>
      <c r="J4" s="717"/>
      <c r="K4" s="717"/>
      <c r="L4" s="717"/>
      <c r="M4" s="717"/>
    </row>
    <row r="5" spans="1:13" s="2" customFormat="1" ht="12.75" customHeight="1">
      <c r="A5" s="708" t="s">
        <v>609</v>
      </c>
      <c r="B5" s="710" t="s">
        <v>541</v>
      </c>
      <c r="C5" s="6">
        <v>2010</v>
      </c>
      <c r="D5" s="712">
        <v>2011</v>
      </c>
      <c r="E5" s="712"/>
      <c r="F5" s="712">
        <v>2012</v>
      </c>
      <c r="G5" s="712"/>
      <c r="H5" s="712">
        <v>2013</v>
      </c>
      <c r="I5" s="712"/>
      <c r="J5" s="712">
        <v>2014</v>
      </c>
      <c r="K5" s="712"/>
      <c r="L5" s="712">
        <v>2015</v>
      </c>
      <c r="M5" s="718"/>
    </row>
    <row r="6" spans="1:13" s="2" customFormat="1"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s="2" customFormat="1" ht="21.75" customHeight="1">
      <c r="A7" s="7" t="s">
        <v>540</v>
      </c>
      <c r="B7" s="711"/>
      <c r="C7" s="720"/>
      <c r="D7" s="720"/>
      <c r="E7" s="720"/>
      <c r="F7" s="720"/>
      <c r="G7" s="720"/>
      <c r="H7" s="720"/>
      <c r="I7" s="720"/>
      <c r="J7" s="720"/>
      <c r="K7" s="720"/>
      <c r="L7" s="720"/>
      <c r="M7" s="722"/>
    </row>
    <row r="8" spans="1:13" ht="25.5">
      <c r="A8" s="427" t="s">
        <v>696</v>
      </c>
      <c r="B8" s="187">
        <v>121785.56</v>
      </c>
      <c r="C8" s="189"/>
      <c r="D8" s="189"/>
      <c r="E8" s="188"/>
      <c r="F8" s="188"/>
      <c r="G8" s="188"/>
      <c r="H8" s="188"/>
      <c r="I8" s="188"/>
      <c r="J8" s="188"/>
      <c r="K8" s="188"/>
      <c r="L8" s="188"/>
      <c r="M8" s="190"/>
    </row>
    <row r="9" spans="1:13" ht="25.5">
      <c r="A9" s="427" t="s">
        <v>697</v>
      </c>
      <c r="B9" s="187">
        <v>118272.52</v>
      </c>
      <c r="C9" s="189"/>
      <c r="D9" s="189"/>
      <c r="E9" s="188"/>
      <c r="F9" s="188"/>
      <c r="G9" s="188"/>
      <c r="H9" s="188"/>
      <c r="I9" s="188"/>
      <c r="J9" s="188"/>
      <c r="K9" s="188"/>
      <c r="L9" s="188"/>
      <c r="M9" s="190"/>
    </row>
    <row r="10" spans="1:13" ht="28.5" customHeight="1">
      <c r="A10" s="427" t="s">
        <v>690</v>
      </c>
      <c r="B10" s="187">
        <v>327884.21</v>
      </c>
      <c r="C10" s="189"/>
      <c r="D10" s="189"/>
      <c r="E10" s="188"/>
      <c r="F10" s="188"/>
      <c r="G10" s="188"/>
      <c r="H10" s="188"/>
      <c r="I10" s="188"/>
      <c r="J10" s="188"/>
      <c r="K10" s="188"/>
      <c r="L10" s="188"/>
      <c r="M10" s="190"/>
    </row>
    <row r="11" spans="1:13" ht="27" customHeight="1">
      <c r="A11" s="427" t="s">
        <v>692</v>
      </c>
      <c r="B11" s="187">
        <v>1115696.29</v>
      </c>
      <c r="C11" s="189"/>
      <c r="D11" s="189"/>
      <c r="E11" s="189"/>
      <c r="F11" s="189"/>
      <c r="G11" s="189"/>
      <c r="H11" s="188"/>
      <c r="I11" s="188"/>
      <c r="J11" s="188"/>
      <c r="K11" s="188"/>
      <c r="L11" s="188"/>
      <c r="M11" s="190"/>
    </row>
    <row r="12" spans="1:15" s="177" customFormat="1" ht="27.75" customHeight="1">
      <c r="A12" s="632" t="s">
        <v>672</v>
      </c>
      <c r="B12" s="633">
        <v>199072.56</v>
      </c>
      <c r="C12" s="634"/>
      <c r="D12" s="634"/>
      <c r="E12" s="635"/>
      <c r="F12" s="635"/>
      <c r="G12" s="635"/>
      <c r="H12" s="636"/>
      <c r="I12" s="636"/>
      <c r="J12" s="636"/>
      <c r="K12" s="636"/>
      <c r="L12" s="636"/>
      <c r="M12" s="637"/>
      <c r="O12" s="428"/>
    </row>
    <row r="13" spans="1:13" ht="25.5">
      <c r="A13" s="638" t="s">
        <v>693</v>
      </c>
      <c r="B13" s="171">
        <v>1446777.25</v>
      </c>
      <c r="C13" s="189"/>
      <c r="D13" s="189"/>
      <c r="E13" s="188"/>
      <c r="F13" s="188"/>
      <c r="G13" s="188"/>
      <c r="H13" s="188"/>
      <c r="I13" s="188"/>
      <c r="J13" s="188"/>
      <c r="K13" s="188"/>
      <c r="L13" s="188"/>
      <c r="M13" s="190"/>
    </row>
    <row r="14" spans="1:13" s="2" customFormat="1" ht="28.5" customHeight="1" thickBot="1">
      <c r="A14" s="639" t="s">
        <v>608</v>
      </c>
      <c r="B14" s="640">
        <f>SUM(B8:B13)</f>
        <v>3329488.39</v>
      </c>
      <c r="C14" s="47"/>
      <c r="D14" s="641"/>
      <c r="E14" s="641"/>
      <c r="F14" s="47"/>
      <c r="G14" s="47"/>
      <c r="H14" s="47"/>
      <c r="I14" s="47"/>
      <c r="J14" s="47"/>
      <c r="K14" s="47"/>
      <c r="L14" s="47"/>
      <c r="M14" s="60"/>
    </row>
    <row r="15" spans="1:13" s="2" customFormat="1" ht="12.75" customHeight="1">
      <c r="A15" s="831" t="s">
        <v>600</v>
      </c>
      <c r="B15" s="833" t="s">
        <v>541</v>
      </c>
      <c r="C15" s="500">
        <v>2010</v>
      </c>
      <c r="D15" s="834">
        <v>2011</v>
      </c>
      <c r="E15" s="834"/>
      <c r="F15" s="834">
        <v>2012</v>
      </c>
      <c r="G15" s="834"/>
      <c r="H15" s="834">
        <v>2013</v>
      </c>
      <c r="I15" s="834"/>
      <c r="J15" s="834">
        <v>2014</v>
      </c>
      <c r="K15" s="834"/>
      <c r="L15" s="834">
        <v>2015</v>
      </c>
      <c r="M15" s="835"/>
    </row>
    <row r="16" spans="1:13" s="2" customFormat="1" ht="15" customHeight="1">
      <c r="A16" s="832"/>
      <c r="B16" s="714"/>
      <c r="C16" s="724" t="s">
        <v>542</v>
      </c>
      <c r="D16" s="724" t="s">
        <v>543</v>
      </c>
      <c r="E16" s="724" t="s">
        <v>542</v>
      </c>
      <c r="F16" s="724" t="s">
        <v>543</v>
      </c>
      <c r="G16" s="724" t="s">
        <v>542</v>
      </c>
      <c r="H16" s="724" t="s">
        <v>543</v>
      </c>
      <c r="I16" s="724" t="s">
        <v>542</v>
      </c>
      <c r="J16" s="724" t="s">
        <v>543</v>
      </c>
      <c r="K16" s="724" t="s">
        <v>542</v>
      </c>
      <c r="L16" s="724" t="s">
        <v>543</v>
      </c>
      <c r="M16" s="836" t="s">
        <v>542</v>
      </c>
    </row>
    <row r="17" spans="1:13" s="2" customFormat="1" ht="15" customHeight="1">
      <c r="A17" s="429" t="s">
        <v>540</v>
      </c>
      <c r="B17" s="714"/>
      <c r="C17" s="724"/>
      <c r="D17" s="724"/>
      <c r="E17" s="724"/>
      <c r="F17" s="724"/>
      <c r="G17" s="724"/>
      <c r="H17" s="724"/>
      <c r="I17" s="724"/>
      <c r="J17" s="724"/>
      <c r="K17" s="724"/>
      <c r="L17" s="724"/>
      <c r="M17" s="836"/>
    </row>
    <row r="18" spans="1:13" ht="25.5">
      <c r="A18" s="430" t="s">
        <v>694</v>
      </c>
      <c r="B18" s="228">
        <v>59864</v>
      </c>
      <c r="C18" s="189"/>
      <c r="D18" s="189"/>
      <c r="E18" s="188"/>
      <c r="F18" s="188"/>
      <c r="G18" s="188"/>
      <c r="H18" s="188"/>
      <c r="I18" s="188"/>
      <c r="J18" s="188"/>
      <c r="K18" s="188"/>
      <c r="L18" s="188"/>
      <c r="M18" s="190"/>
    </row>
    <row r="19" spans="1:16" ht="12.75">
      <c r="A19" s="430" t="s">
        <v>695</v>
      </c>
      <c r="B19" s="228">
        <v>17336.84</v>
      </c>
      <c r="C19" s="189"/>
      <c r="D19" s="189"/>
      <c r="E19" s="188"/>
      <c r="F19" s="188"/>
      <c r="G19" s="188"/>
      <c r="H19" s="188"/>
      <c r="I19" s="188"/>
      <c r="J19" s="188"/>
      <c r="K19" s="188"/>
      <c r="L19" s="188"/>
      <c r="M19" s="190"/>
      <c r="P19" s="431"/>
    </row>
    <row r="20" spans="1:13" s="177" customFormat="1" ht="27.75" customHeight="1">
      <c r="A20" s="430" t="s">
        <v>681</v>
      </c>
      <c r="B20" s="228">
        <v>200000</v>
      </c>
      <c r="C20" s="172"/>
      <c r="D20" s="172"/>
      <c r="E20" s="172"/>
      <c r="F20" s="196"/>
      <c r="G20" s="196"/>
      <c r="H20" s="266"/>
      <c r="I20" s="266"/>
      <c r="J20" s="266"/>
      <c r="K20" s="266"/>
      <c r="L20" s="266"/>
      <c r="M20" s="266"/>
    </row>
    <row r="21" spans="1:13" ht="24.75" customHeight="1">
      <c r="A21" s="430" t="s">
        <v>689</v>
      </c>
      <c r="B21" s="228">
        <v>121785.56</v>
      </c>
      <c r="C21" s="189"/>
      <c r="D21" s="189"/>
      <c r="E21" s="188"/>
      <c r="F21" s="188"/>
      <c r="G21" s="188"/>
      <c r="H21" s="188"/>
      <c r="I21" s="188"/>
      <c r="J21" s="188"/>
      <c r="K21" s="188"/>
      <c r="L21" s="188"/>
      <c r="M21" s="190"/>
    </row>
    <row r="22" spans="1:13" ht="39.75" customHeight="1">
      <c r="A22" s="430" t="s">
        <v>691</v>
      </c>
      <c r="B22" s="228">
        <v>199306.76</v>
      </c>
      <c r="C22" s="189"/>
      <c r="D22" s="189"/>
      <c r="E22" s="189"/>
      <c r="F22" s="189"/>
      <c r="G22" s="188"/>
      <c r="H22" s="188"/>
      <c r="I22" s="188"/>
      <c r="J22" s="188"/>
      <c r="K22" s="188"/>
      <c r="L22" s="188"/>
      <c r="M22" s="190"/>
    </row>
    <row r="23" spans="1:13" s="177" customFormat="1" ht="27.75" customHeight="1">
      <c r="A23" s="432" t="s">
        <v>670</v>
      </c>
      <c r="B23" s="221">
        <v>819710.53</v>
      </c>
      <c r="C23" s="172"/>
      <c r="D23" s="196"/>
      <c r="E23" s="196"/>
      <c r="F23" s="196"/>
      <c r="G23" s="196"/>
      <c r="H23" s="174"/>
      <c r="I23" s="174"/>
      <c r="J23" s="174"/>
      <c r="K23" s="174"/>
      <c r="L23" s="174"/>
      <c r="M23" s="222"/>
    </row>
    <row r="24" spans="1:16" s="177" customFormat="1" ht="27.75" customHeight="1">
      <c r="A24" s="432" t="s">
        <v>671</v>
      </c>
      <c r="B24" s="221">
        <v>199072.56</v>
      </c>
      <c r="C24" s="172"/>
      <c r="D24" s="196"/>
      <c r="E24" s="196"/>
      <c r="F24" s="196"/>
      <c r="G24" s="196"/>
      <c r="H24" s="174"/>
      <c r="I24" s="174"/>
      <c r="J24" s="174"/>
      <c r="K24" s="174"/>
      <c r="L24" s="174"/>
      <c r="M24" s="222"/>
      <c r="P24" s="428"/>
    </row>
    <row r="25" spans="1:17" s="177" customFormat="1" ht="27.75" customHeight="1">
      <c r="A25" s="432" t="s">
        <v>673</v>
      </c>
      <c r="B25" s="221">
        <v>46840.6</v>
      </c>
      <c r="C25" s="172"/>
      <c r="D25" s="196"/>
      <c r="E25" s="196"/>
      <c r="F25" s="172"/>
      <c r="G25" s="172"/>
      <c r="H25" s="174"/>
      <c r="I25" s="174"/>
      <c r="J25" s="174"/>
      <c r="K25" s="174"/>
      <c r="L25" s="174"/>
      <c r="M25" s="222"/>
      <c r="Q25" s="428"/>
    </row>
    <row r="26" spans="1:17" s="177" customFormat="1" ht="27.75" customHeight="1">
      <c r="A26" s="432" t="s">
        <v>669</v>
      </c>
      <c r="B26" s="221">
        <v>1053913.53</v>
      </c>
      <c r="C26" s="172"/>
      <c r="D26" s="172"/>
      <c r="E26" s="433"/>
      <c r="F26" s="433"/>
      <c r="G26" s="434"/>
      <c r="H26" s="434"/>
      <c r="I26" s="434"/>
      <c r="J26" s="174"/>
      <c r="K26" s="174"/>
      <c r="L26" s="174"/>
      <c r="M26" s="222"/>
      <c r="Q26" s="428"/>
    </row>
    <row r="27" spans="1:13" s="2" customFormat="1" ht="27.75" customHeight="1" thickBot="1">
      <c r="A27" s="88" t="s">
        <v>610</v>
      </c>
      <c r="B27" s="89">
        <f>SUM(B18:B26)</f>
        <v>2717830.38</v>
      </c>
      <c r="C27" s="90"/>
      <c r="D27" s="90"/>
      <c r="E27" s="90"/>
      <c r="F27" s="90"/>
      <c r="G27" s="90"/>
      <c r="H27" s="90"/>
      <c r="I27" s="90"/>
      <c r="J27" s="90"/>
      <c r="K27" s="90"/>
      <c r="L27" s="90"/>
      <c r="M27" s="91"/>
    </row>
    <row r="28" spans="1:13" s="2" customFormat="1" ht="12.75" customHeight="1">
      <c r="A28" s="725" t="s">
        <v>601</v>
      </c>
      <c r="B28" s="727" t="s">
        <v>541</v>
      </c>
      <c r="C28" s="92">
        <v>2010</v>
      </c>
      <c r="D28" s="729">
        <v>2011</v>
      </c>
      <c r="E28" s="729"/>
      <c r="F28" s="729">
        <v>2012</v>
      </c>
      <c r="G28" s="729"/>
      <c r="H28" s="729">
        <v>2013</v>
      </c>
      <c r="I28" s="729"/>
      <c r="J28" s="729">
        <v>2014</v>
      </c>
      <c r="K28" s="729"/>
      <c r="L28" s="729">
        <v>2015</v>
      </c>
      <c r="M28" s="703"/>
    </row>
    <row r="29" spans="1:13" s="2" customFormat="1" ht="12.75">
      <c r="A29" s="726"/>
      <c r="B29" s="728"/>
      <c r="C29" s="707" t="s">
        <v>542</v>
      </c>
      <c r="D29" s="707" t="s">
        <v>543</v>
      </c>
      <c r="E29" s="707" t="s">
        <v>542</v>
      </c>
      <c r="F29" s="707" t="s">
        <v>543</v>
      </c>
      <c r="G29" s="707" t="s">
        <v>542</v>
      </c>
      <c r="H29" s="707" t="s">
        <v>543</v>
      </c>
      <c r="I29" s="707" t="s">
        <v>542</v>
      </c>
      <c r="J29" s="707" t="s">
        <v>543</v>
      </c>
      <c r="K29" s="707" t="s">
        <v>542</v>
      </c>
      <c r="L29" s="707" t="s">
        <v>543</v>
      </c>
      <c r="M29" s="700" t="s">
        <v>542</v>
      </c>
    </row>
    <row r="30" spans="1:13" s="2" customFormat="1" ht="17.25" customHeight="1">
      <c r="A30" s="93" t="s">
        <v>540</v>
      </c>
      <c r="B30" s="728"/>
      <c r="C30" s="707"/>
      <c r="D30" s="707"/>
      <c r="E30" s="707"/>
      <c r="F30" s="707"/>
      <c r="G30" s="707"/>
      <c r="H30" s="707"/>
      <c r="I30" s="707"/>
      <c r="J30" s="707"/>
      <c r="K30" s="707"/>
      <c r="L30" s="707"/>
      <c r="M30" s="700"/>
    </row>
    <row r="31" spans="1:13" ht="27" customHeight="1">
      <c r="A31" s="435" t="s">
        <v>687</v>
      </c>
      <c r="B31" s="296">
        <v>643235.92</v>
      </c>
      <c r="C31" s="436"/>
      <c r="D31" s="436"/>
      <c r="E31" s="436"/>
      <c r="F31" s="437"/>
      <c r="G31" s="437"/>
      <c r="H31" s="437"/>
      <c r="I31" s="437"/>
      <c r="J31" s="437"/>
      <c r="K31" s="437"/>
      <c r="L31" s="437"/>
      <c r="M31" s="438"/>
    </row>
    <row r="32" spans="1:13" ht="27" customHeight="1">
      <c r="A32" s="435" t="s">
        <v>688</v>
      </c>
      <c r="B32" s="296">
        <v>45294.86</v>
      </c>
      <c r="C32" s="436"/>
      <c r="D32" s="436"/>
      <c r="E32" s="439"/>
      <c r="F32" s="437"/>
      <c r="G32" s="437"/>
      <c r="H32" s="437"/>
      <c r="I32" s="437"/>
      <c r="J32" s="437"/>
      <c r="K32" s="437"/>
      <c r="L32" s="437"/>
      <c r="M32" s="438"/>
    </row>
    <row r="33" spans="1:13" s="13" customFormat="1" ht="25.5" customHeight="1" thickBot="1">
      <c r="A33" s="440" t="s">
        <v>674</v>
      </c>
      <c r="B33" s="441">
        <v>702609.02</v>
      </c>
      <c r="C33" s="442"/>
      <c r="D33" s="442"/>
      <c r="E33" s="443"/>
      <c r="F33" s="443"/>
      <c r="G33" s="443"/>
      <c r="H33" s="443"/>
      <c r="I33" s="443"/>
      <c r="J33" s="442"/>
      <c r="K33" s="442"/>
      <c r="L33" s="442"/>
      <c r="M33" s="444"/>
    </row>
    <row r="34" spans="1:13" s="2" customFormat="1" ht="24" customHeight="1" thickBot="1">
      <c r="A34" s="109" t="s">
        <v>603</v>
      </c>
      <c r="B34" s="110">
        <f>SUM(B31:B33)</f>
        <v>1391139.8</v>
      </c>
      <c r="C34" s="111"/>
      <c r="D34" s="112"/>
      <c r="E34" s="112"/>
      <c r="F34" s="113"/>
      <c r="G34" s="113"/>
      <c r="H34" s="113"/>
      <c r="I34" s="113"/>
      <c r="J34" s="113"/>
      <c r="K34" s="113"/>
      <c r="L34" s="113"/>
      <c r="M34" s="114"/>
    </row>
    <row r="35" spans="1:13" s="2" customFormat="1" ht="30.75" customHeight="1" thickBot="1">
      <c r="A35" s="115" t="s">
        <v>604</v>
      </c>
      <c r="B35" s="116">
        <f>B34+B27+B14</f>
        <v>7438458.57</v>
      </c>
      <c r="C35" s="117"/>
      <c r="D35" s="117"/>
      <c r="E35" s="117"/>
      <c r="F35" s="118"/>
      <c r="G35" s="118"/>
      <c r="H35" s="118"/>
      <c r="I35" s="118"/>
      <c r="J35" s="118"/>
      <c r="K35" s="118"/>
      <c r="L35" s="118"/>
      <c r="M35" s="119"/>
    </row>
    <row r="36" spans="1:13" s="124" customFormat="1" ht="30.75" customHeight="1" thickBot="1">
      <c r="A36" s="120"/>
      <c r="B36" s="121"/>
      <c r="C36" s="122"/>
      <c r="D36" s="122"/>
      <c r="E36" s="122"/>
      <c r="F36" s="123"/>
      <c r="G36" s="123"/>
      <c r="H36" s="123"/>
      <c r="I36" s="123"/>
      <c r="J36" s="123"/>
      <c r="K36" s="123"/>
      <c r="L36" s="123"/>
      <c r="M36" s="123"/>
    </row>
    <row r="37" spans="1:3" s="2" customFormat="1" ht="24.75" customHeight="1">
      <c r="A37" s="312" t="s">
        <v>536</v>
      </c>
      <c r="B37" s="643">
        <f>B14</f>
        <v>3329488.39</v>
      </c>
      <c r="C37" s="662">
        <f>B37/$B$40</f>
        <v>0.44760461575038396</v>
      </c>
    </row>
    <row r="38" spans="1:3" s="2" customFormat="1" ht="23.25" customHeight="1">
      <c r="A38" s="313" t="s">
        <v>537</v>
      </c>
      <c r="B38" s="3">
        <f>B27</f>
        <v>2717830.38</v>
      </c>
      <c r="C38" s="663">
        <f>B38/$B$40</f>
        <v>0.36537548128066</v>
      </c>
    </row>
    <row r="39" spans="1:3" s="2" customFormat="1" ht="24" customHeight="1">
      <c r="A39" s="314" t="s">
        <v>538</v>
      </c>
      <c r="B39" s="4">
        <f>B34</f>
        <v>1391139.8</v>
      </c>
      <c r="C39" s="664">
        <f>B39/$B$40</f>
        <v>0.18701990296895613</v>
      </c>
    </row>
    <row r="40" spans="1:3" s="2" customFormat="1" ht="25.5" customHeight="1" thickBot="1">
      <c r="A40" s="649" t="s">
        <v>539</v>
      </c>
      <c r="B40" s="650">
        <f>SUM(B37:B39)</f>
        <v>7438458.569999999</v>
      </c>
      <c r="C40" s="665">
        <f>B40/$B$40</f>
        <v>1</v>
      </c>
    </row>
    <row r="41" spans="1:13" s="13" customFormat="1" ht="25.5" customHeight="1">
      <c r="A41" s="445"/>
      <c r="B41" s="446"/>
      <c r="C41" s="409"/>
      <c r="D41" s="409"/>
      <c r="E41" s="447"/>
      <c r="F41" s="447"/>
      <c r="G41" s="447"/>
      <c r="H41" s="447"/>
      <c r="I41" s="447"/>
      <c r="J41" s="409"/>
      <c r="K41" s="409"/>
      <c r="L41" s="409"/>
      <c r="M41" s="409"/>
    </row>
    <row r="42" spans="1:13" s="13" customFormat="1" ht="178.5" customHeight="1" thickBot="1">
      <c r="A42" s="445"/>
      <c r="B42" s="446"/>
      <c r="C42" s="409"/>
      <c r="D42" s="409"/>
      <c r="E42" s="447"/>
      <c r="F42" s="447"/>
      <c r="G42" s="447"/>
      <c r="H42" s="447"/>
      <c r="I42" s="447"/>
      <c r="J42" s="409"/>
      <c r="K42" s="409"/>
      <c r="L42" s="409"/>
      <c r="M42" s="409"/>
    </row>
    <row r="43" spans="1:13" s="2" customFormat="1" ht="12.75" customHeight="1">
      <c r="A43" s="734" t="s">
        <v>540</v>
      </c>
      <c r="B43" s="736" t="s">
        <v>541</v>
      </c>
      <c r="C43" s="144">
        <v>2010</v>
      </c>
      <c r="D43" s="837">
        <v>2011</v>
      </c>
      <c r="E43" s="838"/>
      <c r="F43" s="837">
        <v>2012</v>
      </c>
      <c r="G43" s="838"/>
      <c r="H43" s="837">
        <v>2013</v>
      </c>
      <c r="I43" s="838"/>
      <c r="J43" s="837">
        <v>2014</v>
      </c>
      <c r="K43" s="838"/>
      <c r="L43" s="837">
        <v>2015</v>
      </c>
      <c r="M43" s="839"/>
    </row>
    <row r="44" spans="1:13" s="2" customFormat="1" ht="12.75">
      <c r="A44" s="735"/>
      <c r="B44" s="737"/>
      <c r="C44" s="741" t="s">
        <v>542</v>
      </c>
      <c r="D44" s="741" t="s">
        <v>543</v>
      </c>
      <c r="E44" s="741" t="s">
        <v>542</v>
      </c>
      <c r="F44" s="741" t="s">
        <v>543</v>
      </c>
      <c r="G44" s="741" t="s">
        <v>542</v>
      </c>
      <c r="H44" s="741" t="s">
        <v>543</v>
      </c>
      <c r="I44" s="741" t="s">
        <v>542</v>
      </c>
      <c r="J44" s="741" t="s">
        <v>543</v>
      </c>
      <c r="K44" s="741" t="s">
        <v>542</v>
      </c>
      <c r="L44" s="741" t="s">
        <v>543</v>
      </c>
      <c r="M44" s="743" t="s">
        <v>542</v>
      </c>
    </row>
    <row r="45" spans="1:13" s="2" customFormat="1" ht="27" customHeight="1">
      <c r="A45" s="145" t="s">
        <v>612</v>
      </c>
      <c r="B45" s="738"/>
      <c r="C45" s="742"/>
      <c r="D45" s="742"/>
      <c r="E45" s="742"/>
      <c r="F45" s="742"/>
      <c r="G45" s="742"/>
      <c r="H45" s="742"/>
      <c r="I45" s="742"/>
      <c r="J45" s="742"/>
      <c r="K45" s="742"/>
      <c r="L45" s="742"/>
      <c r="M45" s="744"/>
    </row>
    <row r="46" spans="1:16" s="177" customFormat="1" ht="27.75" customHeight="1">
      <c r="A46" s="448" t="s">
        <v>683</v>
      </c>
      <c r="B46" s="319">
        <v>431000</v>
      </c>
      <c r="C46" s="172"/>
      <c r="D46" s="172"/>
      <c r="E46" s="172"/>
      <c r="F46" s="172"/>
      <c r="G46" s="172"/>
      <c r="H46" s="174"/>
      <c r="I46" s="266"/>
      <c r="J46" s="266"/>
      <c r="K46" s="266"/>
      <c r="L46" s="266"/>
      <c r="M46" s="362"/>
      <c r="O46" s="428"/>
      <c r="P46" s="428"/>
    </row>
    <row r="47" spans="1:13" s="13" customFormat="1" ht="25.5" customHeight="1">
      <c r="A47" s="449" t="s">
        <v>686</v>
      </c>
      <c r="B47" s="322">
        <v>630000</v>
      </c>
      <c r="C47" s="230"/>
      <c r="D47" s="230"/>
      <c r="E47" s="230"/>
      <c r="F47" s="274"/>
      <c r="G47" s="274"/>
      <c r="H47" s="274"/>
      <c r="I47" s="274"/>
      <c r="J47" s="274"/>
      <c r="K47" s="230"/>
      <c r="L47" s="230"/>
      <c r="M47" s="259"/>
    </row>
    <row r="48" spans="1:13" s="177" customFormat="1" ht="27.75" customHeight="1">
      <c r="A48" s="450" t="s">
        <v>685</v>
      </c>
      <c r="B48" s="319">
        <v>50000</v>
      </c>
      <c r="C48" s="172"/>
      <c r="D48" s="172"/>
      <c r="E48" s="172"/>
      <c r="F48" s="196"/>
      <c r="G48" s="196"/>
      <c r="H48" s="174"/>
      <c r="I48" s="174"/>
      <c r="J48" s="174"/>
      <c r="K48" s="174"/>
      <c r="L48" s="174"/>
      <c r="M48" s="222"/>
    </row>
    <row r="49" spans="1:16" s="177" customFormat="1" ht="28.5" customHeight="1">
      <c r="A49" s="450" t="s">
        <v>678</v>
      </c>
      <c r="B49" s="319">
        <v>150000</v>
      </c>
      <c r="C49" s="172"/>
      <c r="D49" s="172"/>
      <c r="E49" s="172"/>
      <c r="F49" s="172"/>
      <c r="G49" s="196"/>
      <c r="H49" s="266"/>
      <c r="I49" s="174"/>
      <c r="J49" s="174"/>
      <c r="K49" s="174"/>
      <c r="L49" s="174"/>
      <c r="M49" s="222"/>
      <c r="P49" s="428"/>
    </row>
    <row r="50" spans="1:16" s="177" customFormat="1" ht="28.5" customHeight="1">
      <c r="A50" s="448" t="s">
        <v>676</v>
      </c>
      <c r="B50" s="319">
        <v>75000</v>
      </c>
      <c r="C50" s="172"/>
      <c r="D50" s="172"/>
      <c r="E50" s="172"/>
      <c r="F50" s="172"/>
      <c r="G50" s="172"/>
      <c r="H50" s="266"/>
      <c r="I50" s="266"/>
      <c r="J50" s="174"/>
      <c r="K50" s="174"/>
      <c r="L50" s="174"/>
      <c r="M50" s="222"/>
      <c r="O50" s="428"/>
      <c r="P50" s="451" t="s">
        <v>679</v>
      </c>
    </row>
    <row r="51" spans="1:16" s="177" customFormat="1" ht="28.5" customHeight="1">
      <c r="A51" s="452" t="s">
        <v>684</v>
      </c>
      <c r="B51" s="327">
        <v>350000</v>
      </c>
      <c r="C51" s="194"/>
      <c r="D51" s="194"/>
      <c r="E51" s="194"/>
      <c r="F51" s="194"/>
      <c r="G51" s="172"/>
      <c r="H51" s="196"/>
      <c r="I51" s="196"/>
      <c r="J51" s="196"/>
      <c r="K51" s="196"/>
      <c r="L51" s="196"/>
      <c r="M51" s="225"/>
      <c r="O51" s="428"/>
      <c r="P51" s="451"/>
    </row>
    <row r="52" spans="1:13" s="177" customFormat="1" ht="27.75" customHeight="1">
      <c r="A52" s="448" t="s">
        <v>677</v>
      </c>
      <c r="B52" s="319">
        <v>200000</v>
      </c>
      <c r="C52" s="172"/>
      <c r="D52" s="172"/>
      <c r="E52" s="172"/>
      <c r="F52" s="172"/>
      <c r="G52" s="172"/>
      <c r="H52" s="174"/>
      <c r="I52" s="266"/>
      <c r="J52" s="266"/>
      <c r="K52" s="174"/>
      <c r="L52" s="174"/>
      <c r="M52" s="222"/>
    </row>
    <row r="53" spans="1:13" s="177" customFormat="1" ht="27.75" customHeight="1">
      <c r="A53" s="452" t="s">
        <v>682</v>
      </c>
      <c r="B53" s="319">
        <v>600000</v>
      </c>
      <c r="C53" s="172"/>
      <c r="D53" s="172"/>
      <c r="E53" s="172"/>
      <c r="F53" s="172"/>
      <c r="G53" s="172"/>
      <c r="H53" s="174"/>
      <c r="I53" s="266"/>
      <c r="J53" s="266"/>
      <c r="K53" s="266"/>
      <c r="L53" s="174"/>
      <c r="M53" s="222"/>
    </row>
    <row r="54" spans="1:13" s="177" customFormat="1" ht="27.75" customHeight="1">
      <c r="A54" s="448" t="s">
        <v>680</v>
      </c>
      <c r="B54" s="319">
        <v>325264</v>
      </c>
      <c r="C54" s="172"/>
      <c r="D54" s="172"/>
      <c r="E54" s="172"/>
      <c r="F54" s="172"/>
      <c r="G54" s="172"/>
      <c r="H54" s="174"/>
      <c r="I54" s="266"/>
      <c r="J54" s="266"/>
      <c r="K54" s="266"/>
      <c r="L54" s="266"/>
      <c r="M54" s="222"/>
    </row>
    <row r="55" spans="1:13" ht="25.5" customHeight="1">
      <c r="A55" s="449" t="s">
        <v>675</v>
      </c>
      <c r="B55" s="322">
        <v>752229</v>
      </c>
      <c r="C55" s="230"/>
      <c r="D55" s="230"/>
      <c r="E55" s="230"/>
      <c r="F55" s="230"/>
      <c r="G55" s="230"/>
      <c r="H55" s="230"/>
      <c r="I55" s="274"/>
      <c r="J55" s="274"/>
      <c r="K55" s="275"/>
      <c r="L55" s="275"/>
      <c r="M55" s="276"/>
    </row>
    <row r="56" spans="1:13" s="2" customFormat="1" ht="21.75" customHeight="1" thickBot="1">
      <c r="A56" s="158" t="s">
        <v>613</v>
      </c>
      <c r="B56" s="159">
        <f>SUM(B46:B55)</f>
        <v>3563493</v>
      </c>
      <c r="C56" s="160"/>
      <c r="D56" s="160"/>
      <c r="E56" s="160"/>
      <c r="F56" s="160"/>
      <c r="G56" s="160"/>
      <c r="H56" s="160"/>
      <c r="I56" s="160"/>
      <c r="J56" s="160"/>
      <c r="K56" s="160"/>
      <c r="L56" s="160"/>
      <c r="M56" s="161"/>
    </row>
    <row r="57" s="2" customFormat="1" ht="12.75">
      <c r="B57" s="162"/>
    </row>
    <row r="58" spans="1:2" s="2" customFormat="1" ht="12.75">
      <c r="A58" s="163" t="s">
        <v>602</v>
      </c>
      <c r="B58" s="164">
        <f>B56+B40</f>
        <v>11001951.57</v>
      </c>
    </row>
  </sheetData>
  <mergeCells count="76">
    <mergeCell ref="J44:J45"/>
    <mergeCell ref="K44:K45"/>
    <mergeCell ref="L44:L45"/>
    <mergeCell ref="M44:M45"/>
    <mergeCell ref="H43:I43"/>
    <mergeCell ref="J43:K43"/>
    <mergeCell ref="L43:M43"/>
    <mergeCell ref="C44:C45"/>
    <mergeCell ref="D44:D45"/>
    <mergeCell ref="E44:E45"/>
    <mergeCell ref="F44:F45"/>
    <mergeCell ref="G44:G45"/>
    <mergeCell ref="H44:H45"/>
    <mergeCell ref="I44:I45"/>
    <mergeCell ref="A43:A44"/>
    <mergeCell ref="B43:B45"/>
    <mergeCell ref="D43:E43"/>
    <mergeCell ref="F43:G43"/>
    <mergeCell ref="J29:J30"/>
    <mergeCell ref="K29:K30"/>
    <mergeCell ref="L29:L30"/>
    <mergeCell ref="M29:M30"/>
    <mergeCell ref="H28:I28"/>
    <mergeCell ref="J28:K28"/>
    <mergeCell ref="L28:M28"/>
    <mergeCell ref="C29:C30"/>
    <mergeCell ref="D29:D30"/>
    <mergeCell ref="E29:E30"/>
    <mergeCell ref="F29:F30"/>
    <mergeCell ref="G29:G30"/>
    <mergeCell ref="H29:H30"/>
    <mergeCell ref="I29:I30"/>
    <mergeCell ref="A28:A29"/>
    <mergeCell ref="B28:B30"/>
    <mergeCell ref="D28:E28"/>
    <mergeCell ref="F28:G28"/>
    <mergeCell ref="J16:J17"/>
    <mergeCell ref="K16:K17"/>
    <mergeCell ref="L16:L17"/>
    <mergeCell ref="M16:M17"/>
    <mergeCell ref="H15:I15"/>
    <mergeCell ref="J15:K15"/>
    <mergeCell ref="L15:M15"/>
    <mergeCell ref="C16:C17"/>
    <mergeCell ref="D16:D17"/>
    <mergeCell ref="E16:E17"/>
    <mergeCell ref="F16:F17"/>
    <mergeCell ref="G16:G17"/>
    <mergeCell ref="H16:H17"/>
    <mergeCell ref="I16:I17"/>
    <mergeCell ref="A15:A16"/>
    <mergeCell ref="B15:B17"/>
    <mergeCell ref="D15:E15"/>
    <mergeCell ref="F15:G15"/>
    <mergeCell ref="J6:J7"/>
    <mergeCell ref="K6:K7"/>
    <mergeCell ref="L6:L7"/>
    <mergeCell ref="M6:M7"/>
    <mergeCell ref="H5:I5"/>
    <mergeCell ref="J5:K5"/>
    <mergeCell ref="L5:M5"/>
    <mergeCell ref="C6:C7"/>
    <mergeCell ref="D6:D7"/>
    <mergeCell ref="E6:E7"/>
    <mergeCell ref="F6:F7"/>
    <mergeCell ref="G6:G7"/>
    <mergeCell ref="H6:H7"/>
    <mergeCell ref="I6:I7"/>
    <mergeCell ref="A5:A6"/>
    <mergeCell ref="B5:B7"/>
    <mergeCell ref="D5:E5"/>
    <mergeCell ref="F5:G5"/>
    <mergeCell ref="A2:M2"/>
    <mergeCell ref="A3:M3"/>
    <mergeCell ref="A4:M4"/>
    <mergeCell ref="A1:M1"/>
  </mergeCells>
  <printOptions/>
  <pageMargins left="0.2" right="0.19" top="0.53" bottom="0.5"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R58"/>
  <sheetViews>
    <sheetView workbookViewId="0" topLeftCell="A1">
      <selection activeCell="A8" sqref="A8"/>
    </sheetView>
  </sheetViews>
  <sheetFormatPr defaultColWidth="9.140625" defaultRowHeight="12.75"/>
  <cols>
    <col min="1" max="1" width="65.8515625" style="69" customWidth="1"/>
    <col min="2" max="2" width="15.421875" style="69" customWidth="1"/>
    <col min="3" max="3" width="6.28125" style="69" customWidth="1"/>
    <col min="4" max="4" width="5.7109375" style="69" customWidth="1"/>
    <col min="5" max="5" width="5.00390625" style="69" customWidth="1"/>
    <col min="6" max="7" width="5.140625" style="69" customWidth="1"/>
    <col min="8" max="8" width="5.00390625" style="69" customWidth="1"/>
    <col min="9" max="11" width="5.421875" style="69" customWidth="1"/>
    <col min="12" max="12" width="5.00390625" style="69" customWidth="1"/>
    <col min="13" max="13" width="4.8515625" style="69" customWidth="1"/>
    <col min="14" max="16384" width="9.140625" style="69" customWidth="1"/>
  </cols>
  <sheetData>
    <row r="1" spans="1:13" ht="17.25" customHeight="1">
      <c r="A1" s="882" t="s">
        <v>91</v>
      </c>
      <c r="B1" s="882"/>
      <c r="C1" s="882"/>
      <c r="D1" s="882"/>
      <c r="E1" s="882"/>
      <c r="F1" s="882"/>
      <c r="G1" s="882"/>
      <c r="H1" s="882"/>
      <c r="I1" s="882"/>
      <c r="J1" s="882"/>
      <c r="K1" s="882"/>
      <c r="L1" s="882"/>
      <c r="M1" s="882"/>
    </row>
    <row r="2" spans="1:14" ht="20.25" customHeight="1">
      <c r="A2" s="841" t="s">
        <v>521</v>
      </c>
      <c r="B2" s="841"/>
      <c r="C2" s="841"/>
      <c r="D2" s="841"/>
      <c r="E2" s="841"/>
      <c r="F2" s="841"/>
      <c r="G2" s="841"/>
      <c r="H2" s="841"/>
      <c r="I2" s="841"/>
      <c r="J2" s="841"/>
      <c r="K2" s="841"/>
      <c r="L2" s="841"/>
      <c r="M2" s="841"/>
      <c r="N2" s="884"/>
    </row>
    <row r="3" spans="1:14" ht="21.75" customHeight="1">
      <c r="A3" s="842" t="s">
        <v>658</v>
      </c>
      <c r="B3" s="842"/>
      <c r="C3" s="842"/>
      <c r="D3" s="842"/>
      <c r="E3" s="842"/>
      <c r="F3" s="842"/>
      <c r="G3" s="842"/>
      <c r="H3" s="842"/>
      <c r="I3" s="842"/>
      <c r="J3" s="842"/>
      <c r="K3" s="842"/>
      <c r="L3" s="842"/>
      <c r="M3" s="842"/>
      <c r="N3" s="842"/>
    </row>
    <row r="4" spans="1:18" ht="24.75" customHeight="1" thickBot="1">
      <c r="A4" s="843" t="s">
        <v>611</v>
      </c>
      <c r="B4" s="843"/>
      <c r="C4" s="843"/>
      <c r="D4" s="843"/>
      <c r="E4" s="843"/>
      <c r="F4" s="843"/>
      <c r="G4" s="843"/>
      <c r="H4" s="843"/>
      <c r="I4" s="843"/>
      <c r="J4" s="843"/>
      <c r="K4" s="843"/>
      <c r="L4" s="843"/>
      <c r="M4" s="843"/>
      <c r="N4" s="843"/>
      <c r="R4" s="467"/>
    </row>
    <row r="5" spans="1:14" s="2" customFormat="1" ht="12.75" customHeight="1">
      <c r="A5" s="708" t="s">
        <v>609</v>
      </c>
      <c r="B5" s="710" t="s">
        <v>541</v>
      </c>
      <c r="C5" s="6">
        <v>2010</v>
      </c>
      <c r="D5" s="712">
        <v>2011</v>
      </c>
      <c r="E5" s="712"/>
      <c r="F5" s="712">
        <v>2012</v>
      </c>
      <c r="G5" s="712"/>
      <c r="H5" s="712">
        <v>2013</v>
      </c>
      <c r="I5" s="712"/>
      <c r="J5" s="712">
        <v>2014</v>
      </c>
      <c r="K5" s="712"/>
      <c r="L5" s="712">
        <v>2015</v>
      </c>
      <c r="M5" s="840"/>
      <c r="N5" s="468"/>
    </row>
    <row r="6" spans="1:13" s="2" customFormat="1" ht="15" customHeight="1">
      <c r="A6" s="709"/>
      <c r="B6" s="711"/>
      <c r="C6" s="719" t="s">
        <v>542</v>
      </c>
      <c r="D6" s="719" t="s">
        <v>543</v>
      </c>
      <c r="E6" s="719" t="s">
        <v>542</v>
      </c>
      <c r="F6" s="719" t="s">
        <v>543</v>
      </c>
      <c r="G6" s="719" t="s">
        <v>542</v>
      </c>
      <c r="H6" s="719" t="s">
        <v>543</v>
      </c>
      <c r="I6" s="719" t="s">
        <v>542</v>
      </c>
      <c r="J6" s="719" t="s">
        <v>543</v>
      </c>
      <c r="K6" s="719" t="s">
        <v>542</v>
      </c>
      <c r="L6" s="719" t="s">
        <v>543</v>
      </c>
      <c r="M6" s="721" t="s">
        <v>542</v>
      </c>
    </row>
    <row r="7" spans="1:13" s="2" customFormat="1" ht="21.75" customHeight="1">
      <c r="A7" s="7" t="s">
        <v>540</v>
      </c>
      <c r="B7" s="711"/>
      <c r="C7" s="720"/>
      <c r="D7" s="720"/>
      <c r="E7" s="720"/>
      <c r="F7" s="720"/>
      <c r="G7" s="720"/>
      <c r="H7" s="720"/>
      <c r="I7" s="720"/>
      <c r="J7" s="720"/>
      <c r="K7" s="720"/>
      <c r="L7" s="720"/>
      <c r="M7" s="722"/>
    </row>
    <row r="8" spans="1:14" ht="36" customHeight="1">
      <c r="A8" s="469" t="s">
        <v>523</v>
      </c>
      <c r="B8" s="182">
        <v>548900</v>
      </c>
      <c r="C8" s="194"/>
      <c r="D8" s="195"/>
      <c r="E8" s="195"/>
      <c r="F8" s="224"/>
      <c r="G8" s="224"/>
      <c r="H8" s="194"/>
      <c r="I8" s="194"/>
      <c r="J8" s="194"/>
      <c r="K8" s="194"/>
      <c r="L8" s="194"/>
      <c r="M8" s="194"/>
      <c r="N8" s="13"/>
    </row>
    <row r="9" spans="1:14" ht="35.25" customHeight="1">
      <c r="A9" s="469" t="s">
        <v>507</v>
      </c>
      <c r="B9" s="182">
        <v>333928</v>
      </c>
      <c r="C9" s="195"/>
      <c r="D9" s="195"/>
      <c r="E9" s="194"/>
      <c r="F9" s="194"/>
      <c r="G9" s="194"/>
      <c r="H9" s="194"/>
      <c r="I9" s="194"/>
      <c r="J9" s="194"/>
      <c r="K9" s="194"/>
      <c r="L9" s="194"/>
      <c r="M9" s="194"/>
      <c r="N9" s="13"/>
    </row>
    <row r="10" spans="1:14" ht="25.5" customHeight="1">
      <c r="A10" s="469" t="s">
        <v>509</v>
      </c>
      <c r="B10" s="182">
        <v>2700000</v>
      </c>
      <c r="C10" s="194"/>
      <c r="D10" s="195"/>
      <c r="E10" s="195"/>
      <c r="F10" s="195"/>
      <c r="G10" s="195"/>
      <c r="H10" s="194"/>
      <c r="I10" s="194"/>
      <c r="J10" s="194"/>
      <c r="K10" s="194"/>
      <c r="L10" s="194"/>
      <c r="M10" s="194"/>
      <c r="N10" s="13"/>
    </row>
    <row r="11" spans="1:14" ht="42.75" customHeight="1">
      <c r="A11" s="469" t="s">
        <v>514</v>
      </c>
      <c r="B11" s="182">
        <v>300000</v>
      </c>
      <c r="C11" s="194"/>
      <c r="D11" s="195"/>
      <c r="E11" s="195"/>
      <c r="F11" s="195"/>
      <c r="G11" s="194"/>
      <c r="H11" s="194"/>
      <c r="I11" s="194"/>
      <c r="J11" s="194"/>
      <c r="K11" s="194"/>
      <c r="L11" s="194"/>
      <c r="M11" s="194"/>
      <c r="N11" s="13"/>
    </row>
    <row r="12" spans="1:14" ht="26.25" customHeight="1">
      <c r="A12" s="469" t="s">
        <v>515</v>
      </c>
      <c r="B12" s="182">
        <v>2000000</v>
      </c>
      <c r="C12" s="194"/>
      <c r="D12" s="195"/>
      <c r="E12" s="195"/>
      <c r="F12" s="224"/>
      <c r="G12" s="224"/>
      <c r="H12" s="224"/>
      <c r="I12" s="224"/>
      <c r="J12" s="224"/>
      <c r="K12" s="224"/>
      <c r="L12" s="194"/>
      <c r="M12" s="194"/>
      <c r="N12" s="13"/>
    </row>
    <row r="13" spans="1:14" ht="22.5" customHeight="1">
      <c r="A13" s="469" t="s">
        <v>516</v>
      </c>
      <c r="B13" s="182">
        <v>2000000</v>
      </c>
      <c r="C13" s="194"/>
      <c r="D13" s="195"/>
      <c r="E13" s="195"/>
      <c r="F13" s="195"/>
      <c r="G13" s="224"/>
      <c r="H13" s="224"/>
      <c r="I13" s="224"/>
      <c r="J13" s="224"/>
      <c r="K13" s="224"/>
      <c r="L13" s="194"/>
      <c r="M13" s="194"/>
      <c r="N13" s="470"/>
    </row>
    <row r="14" spans="1:14" ht="22.5" customHeight="1">
      <c r="A14" s="469" t="s">
        <v>528</v>
      </c>
      <c r="B14" s="182">
        <v>2000000</v>
      </c>
      <c r="C14" s="194"/>
      <c r="D14" s="195"/>
      <c r="E14" s="195"/>
      <c r="F14" s="195"/>
      <c r="G14" s="196"/>
      <c r="H14" s="196"/>
      <c r="I14" s="196"/>
      <c r="J14" s="196"/>
      <c r="K14" s="196"/>
      <c r="L14" s="172"/>
      <c r="M14" s="172"/>
      <c r="N14" s="470"/>
    </row>
    <row r="15" spans="1:14" ht="44.25" customHeight="1">
      <c r="A15" s="469" t="s">
        <v>531</v>
      </c>
      <c r="B15" s="182">
        <v>5000000</v>
      </c>
      <c r="C15" s="194"/>
      <c r="D15" s="195"/>
      <c r="E15" s="195"/>
      <c r="F15" s="195"/>
      <c r="G15" s="195"/>
      <c r="H15" s="224"/>
      <c r="I15" s="224"/>
      <c r="J15" s="224"/>
      <c r="K15" s="224"/>
      <c r="L15" s="194"/>
      <c r="M15" s="194"/>
      <c r="N15" s="13"/>
    </row>
    <row r="16" spans="1:14" ht="33.75" customHeight="1">
      <c r="A16" s="469" t="s">
        <v>510</v>
      </c>
      <c r="B16" s="182">
        <v>450000</v>
      </c>
      <c r="C16" s="195"/>
      <c r="D16" s="195"/>
      <c r="E16" s="471"/>
      <c r="F16" s="471"/>
      <c r="G16" s="472"/>
      <c r="H16" s="194"/>
      <c r="I16" s="194"/>
      <c r="J16" s="194"/>
      <c r="K16" s="194"/>
      <c r="L16" s="194"/>
      <c r="M16" s="194"/>
      <c r="N16" s="13"/>
    </row>
    <row r="17" spans="1:13" s="2" customFormat="1" ht="28.5" customHeight="1">
      <c r="A17" s="24" t="s">
        <v>608</v>
      </c>
      <c r="B17" s="25">
        <f>SUM(B8:B16)</f>
        <v>15332828</v>
      </c>
      <c r="C17" s="26"/>
      <c r="D17" s="27"/>
      <c r="E17" s="27"/>
      <c r="F17" s="28"/>
      <c r="G17" s="28"/>
      <c r="H17" s="28"/>
      <c r="I17" s="28"/>
      <c r="J17" s="28"/>
      <c r="K17" s="28"/>
      <c r="L17" s="28"/>
      <c r="M17" s="29"/>
    </row>
    <row r="18" spans="1:13" s="2" customFormat="1" ht="12.75" customHeight="1">
      <c r="A18" s="713" t="s">
        <v>600</v>
      </c>
      <c r="B18" s="714" t="s">
        <v>541</v>
      </c>
      <c r="C18" s="30">
        <v>2010</v>
      </c>
      <c r="D18" s="723">
        <v>2011</v>
      </c>
      <c r="E18" s="723"/>
      <c r="F18" s="723">
        <v>2012</v>
      </c>
      <c r="G18" s="723"/>
      <c r="H18" s="723">
        <v>2013</v>
      </c>
      <c r="I18" s="723"/>
      <c r="J18" s="723">
        <v>2014</v>
      </c>
      <c r="K18" s="723"/>
      <c r="L18" s="723">
        <v>2015</v>
      </c>
      <c r="M18" s="723"/>
    </row>
    <row r="19" spans="1:13" s="2" customFormat="1" ht="15" customHeight="1">
      <c r="A19" s="713"/>
      <c r="B19" s="714"/>
      <c r="C19" s="724" t="s">
        <v>542</v>
      </c>
      <c r="D19" s="724" t="s">
        <v>543</v>
      </c>
      <c r="E19" s="724" t="s">
        <v>542</v>
      </c>
      <c r="F19" s="724" t="s">
        <v>543</v>
      </c>
      <c r="G19" s="724" t="s">
        <v>542</v>
      </c>
      <c r="H19" s="724" t="s">
        <v>543</v>
      </c>
      <c r="I19" s="724" t="s">
        <v>542</v>
      </c>
      <c r="J19" s="724" t="s">
        <v>543</v>
      </c>
      <c r="K19" s="724" t="s">
        <v>542</v>
      </c>
      <c r="L19" s="724" t="s">
        <v>543</v>
      </c>
      <c r="M19" s="724" t="s">
        <v>542</v>
      </c>
    </row>
    <row r="20" spans="1:13" s="2" customFormat="1" ht="15" customHeight="1">
      <c r="A20" s="31" t="s">
        <v>540</v>
      </c>
      <c r="B20" s="714"/>
      <c r="C20" s="724"/>
      <c r="D20" s="724"/>
      <c r="E20" s="724"/>
      <c r="F20" s="724"/>
      <c r="G20" s="724"/>
      <c r="H20" s="724"/>
      <c r="I20" s="724"/>
      <c r="J20" s="724"/>
      <c r="K20" s="724"/>
      <c r="L20" s="724"/>
      <c r="M20" s="724"/>
    </row>
    <row r="21" spans="1:14" ht="45" customHeight="1">
      <c r="A21" s="227" t="s">
        <v>508</v>
      </c>
      <c r="B21" s="235">
        <v>270000</v>
      </c>
      <c r="C21" s="194"/>
      <c r="D21" s="195"/>
      <c r="E21" s="195"/>
      <c r="F21" s="194"/>
      <c r="G21" s="194"/>
      <c r="H21" s="194"/>
      <c r="I21" s="194"/>
      <c r="J21" s="194"/>
      <c r="K21" s="194"/>
      <c r="L21" s="194"/>
      <c r="M21" s="194"/>
      <c r="N21" s="13"/>
    </row>
    <row r="22" spans="1:14" ht="48.75" customHeight="1">
      <c r="A22" s="227" t="s">
        <v>511</v>
      </c>
      <c r="B22" s="235">
        <v>200000</v>
      </c>
      <c r="C22" s="194"/>
      <c r="D22" s="195"/>
      <c r="E22" s="195"/>
      <c r="F22" s="195"/>
      <c r="G22" s="195"/>
      <c r="H22" s="195"/>
      <c r="I22" s="195"/>
      <c r="J22" s="194"/>
      <c r="K22" s="194"/>
      <c r="L22" s="194"/>
      <c r="M22" s="194"/>
      <c r="N22" s="13"/>
    </row>
    <row r="23" spans="1:14" ht="44.25" customHeight="1">
      <c r="A23" s="227" t="s">
        <v>530</v>
      </c>
      <c r="B23" s="235">
        <v>350000</v>
      </c>
      <c r="C23" s="194"/>
      <c r="D23" s="195"/>
      <c r="E23" s="195"/>
      <c r="F23" s="194"/>
      <c r="G23" s="194"/>
      <c r="H23" s="194"/>
      <c r="I23" s="194"/>
      <c r="J23" s="194"/>
      <c r="K23" s="194"/>
      <c r="L23" s="194"/>
      <c r="M23" s="194"/>
      <c r="N23" s="13"/>
    </row>
    <row r="24" spans="1:14" ht="44.25" customHeight="1">
      <c r="A24" s="227" t="s">
        <v>524</v>
      </c>
      <c r="B24" s="235">
        <v>35000</v>
      </c>
      <c r="C24" s="194"/>
      <c r="D24" s="194"/>
      <c r="E24" s="195"/>
      <c r="F24" s="194"/>
      <c r="G24" s="194"/>
      <c r="H24" s="194"/>
      <c r="I24" s="194"/>
      <c r="J24" s="194"/>
      <c r="K24" s="194"/>
      <c r="L24" s="194"/>
      <c r="M24" s="194"/>
      <c r="N24" s="13"/>
    </row>
    <row r="25" spans="1:14" ht="44.25" customHeight="1">
      <c r="A25" s="227" t="s">
        <v>525</v>
      </c>
      <c r="B25" s="235">
        <v>1000</v>
      </c>
      <c r="C25" s="194"/>
      <c r="D25" s="194"/>
      <c r="E25" s="195"/>
      <c r="F25" s="194"/>
      <c r="G25" s="194"/>
      <c r="H25" s="194"/>
      <c r="I25" s="194"/>
      <c r="J25" s="194"/>
      <c r="K25" s="194"/>
      <c r="L25" s="194"/>
      <c r="M25" s="194"/>
      <c r="N25" s="13"/>
    </row>
    <row r="26" spans="1:14" ht="44.25" customHeight="1">
      <c r="A26" s="227" t="s">
        <v>526</v>
      </c>
      <c r="B26" s="235">
        <v>20000</v>
      </c>
      <c r="C26" s="194"/>
      <c r="D26" s="195"/>
      <c r="E26" s="195"/>
      <c r="F26" s="194"/>
      <c r="G26" s="194"/>
      <c r="H26" s="194"/>
      <c r="I26" s="194"/>
      <c r="J26" s="194"/>
      <c r="K26" s="194"/>
      <c r="L26" s="194"/>
      <c r="M26" s="194"/>
      <c r="N26" s="13"/>
    </row>
    <row r="27" spans="1:14" ht="44.25" customHeight="1">
      <c r="A27" s="227" t="s">
        <v>527</v>
      </c>
      <c r="B27" s="235">
        <v>500000</v>
      </c>
      <c r="C27" s="194"/>
      <c r="D27" s="195"/>
      <c r="E27" s="195"/>
      <c r="F27" s="195"/>
      <c r="G27" s="196"/>
      <c r="H27" s="196"/>
      <c r="I27" s="196"/>
      <c r="J27" s="194"/>
      <c r="K27" s="194"/>
      <c r="L27" s="194"/>
      <c r="M27" s="194"/>
      <c r="N27" s="13"/>
    </row>
    <row r="28" spans="1:14" ht="26.25" customHeight="1">
      <c r="A28" s="227" t="s">
        <v>512</v>
      </c>
      <c r="B28" s="235">
        <v>1000</v>
      </c>
      <c r="C28" s="194"/>
      <c r="D28" s="194"/>
      <c r="E28" s="195"/>
      <c r="F28" s="194"/>
      <c r="G28" s="194"/>
      <c r="H28" s="194"/>
      <c r="I28" s="194"/>
      <c r="J28" s="194"/>
      <c r="K28" s="194"/>
      <c r="L28" s="194"/>
      <c r="M28" s="194"/>
      <c r="N28" s="13"/>
    </row>
    <row r="29" spans="1:14" ht="44.25" customHeight="1">
      <c r="A29" s="227" t="s">
        <v>529</v>
      </c>
      <c r="B29" s="235">
        <v>50000</v>
      </c>
      <c r="C29" s="194"/>
      <c r="D29" s="195"/>
      <c r="E29" s="195"/>
      <c r="F29" s="195"/>
      <c r="G29" s="196"/>
      <c r="H29" s="196"/>
      <c r="I29" s="196"/>
      <c r="J29" s="196"/>
      <c r="K29" s="196"/>
      <c r="L29" s="172"/>
      <c r="M29" s="172"/>
      <c r="N29" s="13"/>
    </row>
    <row r="30" spans="1:16" ht="35.25" customHeight="1">
      <c r="A30" s="227" t="s">
        <v>513</v>
      </c>
      <c r="B30" s="235">
        <v>128000</v>
      </c>
      <c r="C30" s="195"/>
      <c r="D30" s="195"/>
      <c r="E30" s="194"/>
      <c r="F30" s="194"/>
      <c r="G30" s="194"/>
      <c r="H30" s="194"/>
      <c r="I30" s="194"/>
      <c r="J30" s="194"/>
      <c r="K30" s="194"/>
      <c r="L30" s="194"/>
      <c r="M30" s="194"/>
      <c r="N30" s="13"/>
      <c r="P30" s="69">
        <v>30</v>
      </c>
    </row>
    <row r="31" spans="1:14" ht="27" customHeight="1">
      <c r="A31" s="227" t="s">
        <v>517</v>
      </c>
      <c r="B31" s="235">
        <v>2873200</v>
      </c>
      <c r="C31" s="194"/>
      <c r="D31" s="195"/>
      <c r="E31" s="195"/>
      <c r="F31" s="195"/>
      <c r="G31" s="194"/>
      <c r="H31" s="194"/>
      <c r="I31" s="194"/>
      <c r="J31" s="194"/>
      <c r="K31" s="194"/>
      <c r="L31" s="194"/>
      <c r="M31" s="194"/>
      <c r="N31" s="13"/>
    </row>
    <row r="32" spans="1:14" ht="18.75" customHeight="1">
      <c r="A32" s="227" t="s">
        <v>520</v>
      </c>
      <c r="B32" s="235">
        <v>45000</v>
      </c>
      <c r="C32" s="473"/>
      <c r="D32" s="474"/>
      <c r="E32" s="474"/>
      <c r="F32" s="474"/>
      <c r="G32" s="474"/>
      <c r="H32" s="474"/>
      <c r="I32" s="474"/>
      <c r="J32" s="474"/>
      <c r="K32" s="474"/>
      <c r="L32" s="474"/>
      <c r="M32" s="474"/>
      <c r="N32" s="13"/>
    </row>
    <row r="33" spans="1:14" ht="27" customHeight="1">
      <c r="A33" s="227" t="s">
        <v>522</v>
      </c>
      <c r="B33" s="235">
        <v>250000</v>
      </c>
      <c r="C33" s="230"/>
      <c r="D33" s="274"/>
      <c r="E33" s="274"/>
      <c r="F33" s="224"/>
      <c r="G33" s="224"/>
      <c r="H33" s="224"/>
      <c r="I33" s="224"/>
      <c r="J33" s="224"/>
      <c r="K33" s="224"/>
      <c r="L33" s="224"/>
      <c r="M33" s="224"/>
      <c r="N33" s="13"/>
    </row>
    <row r="34" spans="1:13" s="2" customFormat="1" ht="27.75" customHeight="1" thickBot="1">
      <c r="A34" s="88" t="s">
        <v>610</v>
      </c>
      <c r="B34" s="89">
        <f>SUM(B21:B33)</f>
        <v>4723200</v>
      </c>
      <c r="C34" s="90"/>
      <c r="D34" s="90"/>
      <c r="E34" s="90"/>
      <c r="F34" s="90"/>
      <c r="G34" s="90"/>
      <c r="H34" s="90"/>
      <c r="I34" s="90"/>
      <c r="J34" s="90"/>
      <c r="K34" s="90"/>
      <c r="L34" s="90"/>
      <c r="M34" s="91"/>
    </row>
    <row r="35" spans="1:13" s="2" customFormat="1" ht="12.75" customHeight="1">
      <c r="A35" s="725" t="s">
        <v>601</v>
      </c>
      <c r="B35" s="727" t="s">
        <v>541</v>
      </c>
      <c r="C35" s="92">
        <v>2010</v>
      </c>
      <c r="D35" s="729">
        <v>2011</v>
      </c>
      <c r="E35" s="729"/>
      <c r="F35" s="729">
        <v>2012</v>
      </c>
      <c r="G35" s="729"/>
      <c r="H35" s="729">
        <v>2013</v>
      </c>
      <c r="I35" s="729"/>
      <c r="J35" s="729">
        <v>2014</v>
      </c>
      <c r="K35" s="729"/>
      <c r="L35" s="729">
        <v>2015</v>
      </c>
      <c r="M35" s="703"/>
    </row>
    <row r="36" spans="1:13" s="2" customFormat="1" ht="12.75">
      <c r="A36" s="726"/>
      <c r="B36" s="728"/>
      <c r="C36" s="707" t="s">
        <v>542</v>
      </c>
      <c r="D36" s="707" t="s">
        <v>543</v>
      </c>
      <c r="E36" s="707" t="s">
        <v>542</v>
      </c>
      <c r="F36" s="707" t="s">
        <v>543</v>
      </c>
      <c r="G36" s="707" t="s">
        <v>542</v>
      </c>
      <c r="H36" s="707" t="s">
        <v>543</v>
      </c>
      <c r="I36" s="707" t="s">
        <v>542</v>
      </c>
      <c r="J36" s="707" t="s">
        <v>543</v>
      </c>
      <c r="K36" s="707" t="s">
        <v>542</v>
      </c>
      <c r="L36" s="707" t="s">
        <v>543</v>
      </c>
      <c r="M36" s="700" t="s">
        <v>542</v>
      </c>
    </row>
    <row r="37" spans="1:13" s="2" customFormat="1" ht="17.25" customHeight="1">
      <c r="A37" s="93" t="s">
        <v>540</v>
      </c>
      <c r="B37" s="728"/>
      <c r="C37" s="707"/>
      <c r="D37" s="707"/>
      <c r="E37" s="707"/>
      <c r="F37" s="707"/>
      <c r="G37" s="707"/>
      <c r="H37" s="707"/>
      <c r="I37" s="707"/>
      <c r="J37" s="707"/>
      <c r="K37" s="707"/>
      <c r="L37" s="707"/>
      <c r="M37" s="700"/>
    </row>
    <row r="38" spans="1:13" ht="36" customHeight="1">
      <c r="A38" s="475" t="s">
        <v>519</v>
      </c>
      <c r="B38" s="479">
        <v>120000</v>
      </c>
      <c r="C38" s="194"/>
      <c r="D38" s="224"/>
      <c r="E38" s="224"/>
      <c r="F38" s="474"/>
      <c r="G38" s="474"/>
      <c r="H38" s="474"/>
      <c r="I38" s="474"/>
      <c r="J38" s="474"/>
      <c r="K38" s="474"/>
      <c r="L38" s="474"/>
      <c r="M38" s="474"/>
    </row>
    <row r="39" spans="1:13" s="13" customFormat="1" ht="31.5" customHeight="1">
      <c r="A39" s="295" t="s">
        <v>506</v>
      </c>
      <c r="B39" s="296">
        <v>897500</v>
      </c>
      <c r="C39" s="274"/>
      <c r="D39" s="274"/>
      <c r="E39" s="230"/>
      <c r="F39" s="230"/>
      <c r="G39" s="230"/>
      <c r="H39" s="230"/>
      <c r="I39" s="230"/>
      <c r="J39" s="230"/>
      <c r="K39" s="230"/>
      <c r="L39" s="230"/>
      <c r="M39" s="230"/>
    </row>
    <row r="40" spans="1:13" ht="33" customHeight="1">
      <c r="A40" s="295" t="s">
        <v>504</v>
      </c>
      <c r="B40" s="479">
        <v>85000</v>
      </c>
      <c r="C40" s="194"/>
      <c r="D40" s="224"/>
      <c r="E40" s="224"/>
      <c r="F40" s="230"/>
      <c r="G40" s="230"/>
      <c r="H40" s="230"/>
      <c r="I40" s="230"/>
      <c r="J40" s="230"/>
      <c r="K40" s="231"/>
      <c r="L40" s="231"/>
      <c r="M40" s="231"/>
    </row>
    <row r="41" spans="1:13" s="13" customFormat="1" ht="25.5" customHeight="1">
      <c r="A41" s="295" t="s">
        <v>518</v>
      </c>
      <c r="B41" s="296">
        <v>10000</v>
      </c>
      <c r="C41" s="230"/>
      <c r="D41" s="274"/>
      <c r="E41" s="274"/>
      <c r="F41" s="230"/>
      <c r="G41" s="230"/>
      <c r="H41" s="230"/>
      <c r="I41" s="230"/>
      <c r="J41" s="230"/>
      <c r="K41" s="230"/>
      <c r="L41" s="230"/>
      <c r="M41" s="230"/>
    </row>
    <row r="42" spans="1:13" s="13" customFormat="1" ht="27.75" customHeight="1">
      <c r="A42" s="295" t="s">
        <v>505</v>
      </c>
      <c r="B42" s="480">
        <v>2730</v>
      </c>
      <c r="C42" s="476"/>
      <c r="D42" s="477"/>
      <c r="E42" s="274"/>
      <c r="F42" s="230"/>
      <c r="G42" s="230"/>
      <c r="H42" s="230"/>
      <c r="I42" s="230"/>
      <c r="J42" s="230"/>
      <c r="K42" s="230"/>
      <c r="L42" s="230"/>
      <c r="M42" s="230"/>
    </row>
    <row r="43" spans="1:13" s="2" customFormat="1" ht="24" customHeight="1" thickBot="1">
      <c r="A43" s="109" t="s">
        <v>603</v>
      </c>
      <c r="B43" s="110">
        <f>SUM(B38:B42)</f>
        <v>1115230</v>
      </c>
      <c r="C43" s="111"/>
      <c r="D43" s="112"/>
      <c r="E43" s="112"/>
      <c r="F43" s="113"/>
      <c r="G43" s="113"/>
      <c r="H43" s="113"/>
      <c r="I43" s="113"/>
      <c r="J43" s="113"/>
      <c r="K43" s="113"/>
      <c r="L43" s="113"/>
      <c r="M43" s="114"/>
    </row>
    <row r="44" spans="1:13" s="2" customFormat="1" ht="30.75" customHeight="1" thickBot="1">
      <c r="A44" s="115" t="s">
        <v>604</v>
      </c>
      <c r="B44" s="116">
        <f>B43+B34+B17</f>
        <v>21171258</v>
      </c>
      <c r="C44" s="117"/>
      <c r="D44" s="117"/>
      <c r="E44" s="117"/>
      <c r="F44" s="118"/>
      <c r="G44" s="118"/>
      <c r="H44" s="118"/>
      <c r="I44" s="118"/>
      <c r="J44" s="118"/>
      <c r="K44" s="118"/>
      <c r="L44" s="118"/>
      <c r="M44" s="119"/>
    </row>
    <row r="46" ht="13.5" thickBot="1"/>
    <row r="47" spans="1:3" ht="23.25" customHeight="1">
      <c r="A47" s="312" t="s">
        <v>536</v>
      </c>
      <c r="B47" s="643">
        <f>B17</f>
        <v>15332828</v>
      </c>
      <c r="C47" s="666">
        <f>B47/$B$50</f>
        <v>0.7242284799514511</v>
      </c>
    </row>
    <row r="48" spans="1:3" ht="21.75" customHeight="1">
      <c r="A48" s="313" t="s">
        <v>537</v>
      </c>
      <c r="B48" s="3">
        <f>B34</f>
        <v>4723200</v>
      </c>
      <c r="C48" s="667">
        <f>B48/$B$50</f>
        <v>0.22309491481328128</v>
      </c>
    </row>
    <row r="49" spans="1:3" ht="24.75" customHeight="1">
      <c r="A49" s="314" t="s">
        <v>538</v>
      </c>
      <c r="B49" s="4">
        <f>B43</f>
        <v>1115230</v>
      </c>
      <c r="C49" s="668">
        <f>B49/$B$50</f>
        <v>0.05267660523526755</v>
      </c>
    </row>
    <row r="50" spans="1:3" ht="22.5" customHeight="1" thickBot="1">
      <c r="A50" s="649" t="s">
        <v>539</v>
      </c>
      <c r="B50" s="650">
        <f>SUM(B47:B49)</f>
        <v>21171258</v>
      </c>
      <c r="C50" s="669">
        <f>B50/$B$50</f>
        <v>1</v>
      </c>
    </row>
    <row r="58" ht="12.75">
      <c r="B58" s="478">
        <f>B50-'[3]Plan proiecte'!$B$36:$M$36</f>
        <v>0</v>
      </c>
    </row>
  </sheetData>
  <mergeCells count="58">
    <mergeCell ref="A3:N3"/>
    <mergeCell ref="A4:N4"/>
    <mergeCell ref="A2:M2"/>
    <mergeCell ref="A1:M1"/>
    <mergeCell ref="A5:A6"/>
    <mergeCell ref="B5:B7"/>
    <mergeCell ref="D5:E5"/>
    <mergeCell ref="F5:G5"/>
    <mergeCell ref="H5:I5"/>
    <mergeCell ref="J5:K5"/>
    <mergeCell ref="L5:M5"/>
    <mergeCell ref="C6:C7"/>
    <mergeCell ref="D6:D7"/>
    <mergeCell ref="E6:E7"/>
    <mergeCell ref="F6:F7"/>
    <mergeCell ref="G6:G7"/>
    <mergeCell ref="H6:H7"/>
    <mergeCell ref="I6:I7"/>
    <mergeCell ref="J6:J7"/>
    <mergeCell ref="K6:K7"/>
    <mergeCell ref="L6:L7"/>
    <mergeCell ref="M6:M7"/>
    <mergeCell ref="A18:A19"/>
    <mergeCell ref="B18:B20"/>
    <mergeCell ref="D18:E18"/>
    <mergeCell ref="F18:G18"/>
    <mergeCell ref="H18:I18"/>
    <mergeCell ref="J18:K18"/>
    <mergeCell ref="L18:M18"/>
    <mergeCell ref="C19:C20"/>
    <mergeCell ref="D19:D20"/>
    <mergeCell ref="E19:E20"/>
    <mergeCell ref="F19:F20"/>
    <mergeCell ref="G19:G20"/>
    <mergeCell ref="H19:H20"/>
    <mergeCell ref="I19:I20"/>
    <mergeCell ref="J19:J20"/>
    <mergeCell ref="K19:K20"/>
    <mergeCell ref="L19:L20"/>
    <mergeCell ref="M19:M20"/>
    <mergeCell ref="A35:A36"/>
    <mergeCell ref="B35:B37"/>
    <mergeCell ref="D35:E35"/>
    <mergeCell ref="F35:G35"/>
    <mergeCell ref="H35:I35"/>
    <mergeCell ref="J35:K35"/>
    <mergeCell ref="L35:M35"/>
    <mergeCell ref="C36:C37"/>
    <mergeCell ref="D36:D37"/>
    <mergeCell ref="E36:E37"/>
    <mergeCell ref="F36:F37"/>
    <mergeCell ref="G36:G37"/>
    <mergeCell ref="H36:H37"/>
    <mergeCell ref="I36:I37"/>
    <mergeCell ref="J36:J37"/>
    <mergeCell ref="K36:K37"/>
    <mergeCell ref="L36:L37"/>
    <mergeCell ref="M36:M37"/>
  </mergeCells>
  <printOptions/>
  <pageMargins left="0.33" right="0.21" top="0.54" bottom="0.52"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X133"/>
  <sheetViews>
    <sheetView tabSelected="1" workbookViewId="0" topLeftCell="A1">
      <selection activeCell="B12" sqref="B12"/>
    </sheetView>
  </sheetViews>
  <sheetFormatPr defaultColWidth="9.140625" defaultRowHeight="12.75"/>
  <cols>
    <col min="1" max="1" width="21.7109375" style="0" customWidth="1"/>
    <col min="2" max="2" width="53.421875" style="0" customWidth="1"/>
    <col min="3" max="3" width="12.421875" style="0" customWidth="1"/>
    <col min="4" max="4" width="5.7109375" style="0" customWidth="1"/>
    <col min="5" max="5" width="5.8515625" style="0" customWidth="1"/>
    <col min="6" max="6" width="5.7109375" style="0" customWidth="1"/>
    <col min="7" max="7" width="5.140625" style="0" customWidth="1"/>
    <col min="8" max="8" width="5.421875" style="0" customWidth="1"/>
    <col min="9" max="9" width="4.8515625" style="0" customWidth="1"/>
    <col min="10" max="10" width="5.28125" style="0" customWidth="1"/>
    <col min="11" max="12" width="5.421875" style="0" customWidth="1"/>
    <col min="13" max="13" width="4.57421875" style="0" customWidth="1"/>
    <col min="14" max="14" width="5.00390625" style="0" customWidth="1"/>
  </cols>
  <sheetData>
    <row r="1" spans="1:14" ht="12.75">
      <c r="A1" s="882" t="s">
        <v>92</v>
      </c>
      <c r="B1" s="882"/>
      <c r="C1" s="882"/>
      <c r="D1" s="882"/>
      <c r="E1" s="882"/>
      <c r="F1" s="882"/>
      <c r="G1" s="882"/>
      <c r="H1" s="882"/>
      <c r="I1" s="882"/>
      <c r="J1" s="882"/>
      <c r="K1" s="882"/>
      <c r="L1" s="882"/>
      <c r="M1" s="882"/>
      <c r="N1" s="882"/>
    </row>
    <row r="2" spans="1:14" s="2" customFormat="1" ht="15.75">
      <c r="A2" s="715" t="s">
        <v>148</v>
      </c>
      <c r="B2" s="715"/>
      <c r="C2" s="715"/>
      <c r="D2" s="715"/>
      <c r="E2" s="715"/>
      <c r="F2" s="715"/>
      <c r="G2" s="715"/>
      <c r="H2" s="715"/>
      <c r="I2" s="715"/>
      <c r="J2" s="715"/>
      <c r="K2" s="715"/>
      <c r="L2" s="715"/>
      <c r="M2" s="715"/>
      <c r="N2" s="715"/>
    </row>
    <row r="3" spans="1:14" s="2" customFormat="1" ht="27.75" customHeight="1">
      <c r="A3" s="716" t="s">
        <v>605</v>
      </c>
      <c r="B3" s="716"/>
      <c r="C3" s="716"/>
      <c r="D3" s="716"/>
      <c r="E3" s="716"/>
      <c r="F3" s="716"/>
      <c r="G3" s="716"/>
      <c r="H3" s="716"/>
      <c r="I3" s="716"/>
      <c r="J3" s="716"/>
      <c r="K3" s="716"/>
      <c r="L3" s="716"/>
      <c r="M3" s="716"/>
      <c r="N3" s="716"/>
    </row>
    <row r="4" spans="1:13" s="2" customFormat="1" ht="23.25" customHeight="1" thickBot="1">
      <c r="A4" s="717" t="s">
        <v>611</v>
      </c>
      <c r="B4" s="717"/>
      <c r="C4" s="717"/>
      <c r="D4" s="717"/>
      <c r="E4" s="717"/>
      <c r="F4" s="717"/>
      <c r="G4" s="717"/>
      <c r="H4" s="717"/>
      <c r="I4" s="717"/>
      <c r="J4" s="717"/>
      <c r="K4" s="717"/>
      <c r="L4" s="717"/>
      <c r="M4" s="717"/>
    </row>
    <row r="5" spans="1:14" s="2" customFormat="1" ht="12.75" customHeight="1">
      <c r="A5" s="708" t="s">
        <v>609</v>
      </c>
      <c r="B5" s="710" t="s">
        <v>369</v>
      </c>
      <c r="C5" s="848" t="s">
        <v>541</v>
      </c>
      <c r="D5" s="6">
        <v>2010</v>
      </c>
      <c r="E5" s="840">
        <v>2011</v>
      </c>
      <c r="F5" s="844"/>
      <c r="G5" s="840">
        <v>2012</v>
      </c>
      <c r="H5" s="844"/>
      <c r="I5" s="840">
        <v>2013</v>
      </c>
      <c r="J5" s="844"/>
      <c r="K5" s="840">
        <v>2014</v>
      </c>
      <c r="L5" s="844"/>
      <c r="M5" s="840">
        <v>2015</v>
      </c>
      <c r="N5" s="845"/>
    </row>
    <row r="6" spans="1:14" s="2" customFormat="1" ht="15" customHeight="1">
      <c r="A6" s="709"/>
      <c r="B6" s="711"/>
      <c r="C6" s="849"/>
      <c r="D6" s="719" t="s">
        <v>542</v>
      </c>
      <c r="E6" s="719" t="s">
        <v>543</v>
      </c>
      <c r="F6" s="719" t="s">
        <v>542</v>
      </c>
      <c r="G6" s="719" t="s">
        <v>543</v>
      </c>
      <c r="H6" s="719" t="s">
        <v>542</v>
      </c>
      <c r="I6" s="719" t="s">
        <v>543</v>
      </c>
      <c r="J6" s="719" t="s">
        <v>542</v>
      </c>
      <c r="K6" s="719" t="s">
        <v>543</v>
      </c>
      <c r="L6" s="719" t="s">
        <v>542</v>
      </c>
      <c r="M6" s="719" t="s">
        <v>543</v>
      </c>
      <c r="N6" s="721" t="s">
        <v>542</v>
      </c>
    </row>
    <row r="7" spans="1:14" s="2" customFormat="1" ht="21.75" customHeight="1">
      <c r="A7" s="7" t="s">
        <v>540</v>
      </c>
      <c r="B7" s="711"/>
      <c r="C7" s="850"/>
      <c r="D7" s="720"/>
      <c r="E7" s="720"/>
      <c r="F7" s="720"/>
      <c r="G7" s="720"/>
      <c r="H7" s="720"/>
      <c r="I7" s="720"/>
      <c r="J7" s="720"/>
      <c r="K7" s="720"/>
      <c r="L7" s="720"/>
      <c r="M7" s="720"/>
      <c r="N7" s="722"/>
    </row>
    <row r="8" spans="1:14" s="177" customFormat="1" ht="140.25" customHeight="1">
      <c r="A8" s="481" t="s">
        <v>534</v>
      </c>
      <c r="B8" s="482" t="s">
        <v>383</v>
      </c>
      <c r="C8" s="171">
        <f>27050326.25/4.3</f>
        <v>6290773.546511628</v>
      </c>
      <c r="D8" s="173"/>
      <c r="E8" s="173"/>
      <c r="F8" s="173"/>
      <c r="G8" s="179"/>
      <c r="H8" s="483"/>
      <c r="I8" s="174"/>
      <c r="J8" s="174"/>
      <c r="K8" s="175"/>
      <c r="L8" s="175"/>
      <c r="M8" s="175"/>
      <c r="N8" s="175"/>
    </row>
    <row r="9" spans="1:14" s="177" customFormat="1" ht="94.5" customHeight="1">
      <c r="A9" s="481" t="s">
        <v>373</v>
      </c>
      <c r="B9" s="482" t="s">
        <v>386</v>
      </c>
      <c r="C9" s="171">
        <f>16883406.12/4.3</f>
        <v>3926373.51627907</v>
      </c>
      <c r="D9" s="173"/>
      <c r="E9" s="173"/>
      <c r="F9" s="173"/>
      <c r="G9" s="173"/>
      <c r="H9" s="179"/>
      <c r="I9" s="483"/>
      <c r="J9" s="174"/>
      <c r="K9" s="175"/>
      <c r="L9" s="175"/>
      <c r="M9" s="175"/>
      <c r="N9" s="175"/>
    </row>
    <row r="10" spans="1:14" s="486" customFormat="1" ht="70.5" customHeight="1">
      <c r="A10" s="481" t="s">
        <v>314</v>
      </c>
      <c r="B10" s="482" t="s">
        <v>378</v>
      </c>
      <c r="C10" s="171">
        <f>2500000</f>
        <v>2500000</v>
      </c>
      <c r="D10" s="385"/>
      <c r="E10" s="484"/>
      <c r="F10" s="484"/>
      <c r="G10" s="484"/>
      <c r="H10" s="386"/>
      <c r="I10" s="386"/>
      <c r="J10" s="386"/>
      <c r="K10" s="485"/>
      <c r="L10" s="385"/>
      <c r="M10" s="385"/>
      <c r="N10" s="385"/>
    </row>
    <row r="11" spans="1:14" ht="82.5" customHeight="1">
      <c r="A11" s="487" t="s">
        <v>382</v>
      </c>
      <c r="B11" s="488" t="s">
        <v>403</v>
      </c>
      <c r="C11" s="171">
        <v>200000</v>
      </c>
      <c r="D11" s="385"/>
      <c r="E11" s="386"/>
      <c r="F11" s="385"/>
      <c r="G11" s="489"/>
      <c r="H11" s="489"/>
      <c r="I11" s="489"/>
      <c r="J11" s="489"/>
      <c r="K11" s="489"/>
      <c r="L11" s="489"/>
      <c r="M11" s="489"/>
      <c r="N11" s="489"/>
    </row>
    <row r="12" spans="1:14" s="177" customFormat="1" ht="57" customHeight="1">
      <c r="A12" s="481" t="s">
        <v>492</v>
      </c>
      <c r="B12" s="482" t="s">
        <v>146</v>
      </c>
      <c r="C12" s="171">
        <f>3800000/4.3</f>
        <v>883720.9302325582</v>
      </c>
      <c r="D12" s="490"/>
      <c r="E12" s="491"/>
      <c r="F12" s="491"/>
      <c r="G12" s="492"/>
      <c r="H12" s="493"/>
      <c r="I12" s="493"/>
      <c r="J12" s="493"/>
      <c r="K12" s="493"/>
      <c r="L12" s="493"/>
      <c r="M12" s="493"/>
      <c r="N12" s="493"/>
    </row>
    <row r="13" spans="1:14" s="177" customFormat="1" ht="178.5">
      <c r="A13" s="481" t="s">
        <v>390</v>
      </c>
      <c r="B13" s="482" t="s">
        <v>118</v>
      </c>
      <c r="C13" s="171">
        <f>3567200/4.3</f>
        <v>829581.3953488372</v>
      </c>
      <c r="D13" s="174"/>
      <c r="E13" s="179"/>
      <c r="F13" s="179"/>
      <c r="G13" s="179"/>
      <c r="H13" s="179"/>
      <c r="I13" s="483"/>
      <c r="J13" s="175"/>
      <c r="K13" s="175"/>
      <c r="L13" s="175"/>
      <c r="M13" s="175"/>
      <c r="N13" s="175"/>
    </row>
    <row r="14" spans="1:14" ht="59.25" customHeight="1">
      <c r="A14" s="481" t="s">
        <v>126</v>
      </c>
      <c r="B14" s="494" t="s">
        <v>48</v>
      </c>
      <c r="C14" s="171">
        <v>3500000</v>
      </c>
      <c r="D14" s="385"/>
      <c r="E14" s="386"/>
      <c r="F14" s="386"/>
      <c r="G14" s="386"/>
      <c r="H14" s="386"/>
      <c r="I14" s="386"/>
      <c r="J14" s="386"/>
      <c r="K14" s="485"/>
      <c r="L14" s="489"/>
      <c r="M14" s="489"/>
      <c r="N14" s="489"/>
    </row>
    <row r="15" spans="1:14" ht="115.5" customHeight="1">
      <c r="A15" s="487" t="s">
        <v>128</v>
      </c>
      <c r="B15" s="494" t="s">
        <v>178</v>
      </c>
      <c r="C15" s="171">
        <v>1500000</v>
      </c>
      <c r="D15" s="385"/>
      <c r="E15" s="386"/>
      <c r="F15" s="386"/>
      <c r="G15" s="386"/>
      <c r="H15" s="485"/>
      <c r="I15" s="489"/>
      <c r="J15" s="489"/>
      <c r="K15" s="489"/>
      <c r="L15" s="489"/>
      <c r="M15" s="489"/>
      <c r="N15" s="489"/>
    </row>
    <row r="16" spans="1:14" ht="38.25">
      <c r="A16" s="487" t="s">
        <v>133</v>
      </c>
      <c r="B16" s="482" t="s">
        <v>54</v>
      </c>
      <c r="C16" s="171">
        <v>1500000</v>
      </c>
      <c r="D16" s="385"/>
      <c r="E16" s="386"/>
      <c r="F16" s="386"/>
      <c r="G16" s="386"/>
      <c r="H16" s="386"/>
      <c r="I16" s="386"/>
      <c r="J16" s="386"/>
      <c r="K16" s="485"/>
      <c r="L16" s="489"/>
      <c r="M16" s="489"/>
      <c r="N16" s="489"/>
    </row>
    <row r="17" spans="1:14" s="2" customFormat="1" ht="45" customHeight="1" thickBot="1">
      <c r="A17" s="24" t="s">
        <v>608</v>
      </c>
      <c r="B17" s="25"/>
      <c r="C17" s="495">
        <f>SUM(C8:C16)</f>
        <v>21130449.388372093</v>
      </c>
      <c r="D17" s="496"/>
      <c r="E17" s="497"/>
      <c r="F17" s="498"/>
      <c r="G17" s="498"/>
      <c r="H17" s="498"/>
      <c r="I17" s="498"/>
      <c r="J17" s="498"/>
      <c r="K17" s="498"/>
      <c r="L17" s="498"/>
      <c r="M17" s="498"/>
      <c r="N17" s="499"/>
    </row>
    <row r="18" spans="1:14" s="2" customFormat="1" ht="12.75" customHeight="1">
      <c r="A18" s="853" t="s">
        <v>600</v>
      </c>
      <c r="B18" s="855" t="s">
        <v>369</v>
      </c>
      <c r="C18" s="853" t="s">
        <v>541</v>
      </c>
      <c r="D18" s="500">
        <v>2010</v>
      </c>
      <c r="E18" s="851">
        <v>2011</v>
      </c>
      <c r="F18" s="852"/>
      <c r="G18" s="851">
        <v>2012</v>
      </c>
      <c r="H18" s="852"/>
      <c r="I18" s="851">
        <v>2013</v>
      </c>
      <c r="J18" s="852"/>
      <c r="K18" s="851">
        <v>2014</v>
      </c>
      <c r="L18" s="852"/>
      <c r="M18" s="851">
        <v>2015</v>
      </c>
      <c r="N18" s="852"/>
    </row>
    <row r="19" spans="1:14" s="2" customFormat="1" ht="15" customHeight="1">
      <c r="A19" s="854"/>
      <c r="B19" s="714"/>
      <c r="C19" s="856"/>
      <c r="D19" s="724" t="s">
        <v>542</v>
      </c>
      <c r="E19" s="846" t="s">
        <v>543</v>
      </c>
      <c r="F19" s="846" t="s">
        <v>542</v>
      </c>
      <c r="G19" s="846" t="s">
        <v>543</v>
      </c>
      <c r="H19" s="846" t="s">
        <v>542</v>
      </c>
      <c r="I19" s="846" t="s">
        <v>543</v>
      </c>
      <c r="J19" s="846" t="s">
        <v>542</v>
      </c>
      <c r="K19" s="846" t="s">
        <v>543</v>
      </c>
      <c r="L19" s="846" t="s">
        <v>542</v>
      </c>
      <c r="M19" s="846" t="s">
        <v>543</v>
      </c>
      <c r="N19" s="846" t="s">
        <v>542</v>
      </c>
    </row>
    <row r="20" spans="1:14" s="2" customFormat="1" ht="15" customHeight="1">
      <c r="A20" s="31" t="s">
        <v>540</v>
      </c>
      <c r="B20" s="714"/>
      <c r="C20" s="854"/>
      <c r="D20" s="724"/>
      <c r="E20" s="847"/>
      <c r="F20" s="847"/>
      <c r="G20" s="847"/>
      <c r="H20" s="847"/>
      <c r="I20" s="847"/>
      <c r="J20" s="847"/>
      <c r="K20" s="847"/>
      <c r="L20" s="847"/>
      <c r="M20" s="847"/>
      <c r="N20" s="847"/>
    </row>
    <row r="21" spans="1:14" s="177" customFormat="1" ht="144" customHeight="1">
      <c r="A21" s="501" t="s">
        <v>371</v>
      </c>
      <c r="B21" s="502" t="s">
        <v>385</v>
      </c>
      <c r="C21" s="221">
        <f>1605887.5/4.3</f>
        <v>373462.2093023256</v>
      </c>
      <c r="D21" s="172"/>
      <c r="E21" s="173"/>
      <c r="F21" s="173"/>
      <c r="G21" s="503"/>
      <c r="H21" s="174"/>
      <c r="I21" s="174"/>
      <c r="J21" s="174"/>
      <c r="K21" s="175"/>
      <c r="L21" s="175"/>
      <c r="M21" s="175"/>
      <c r="N21" s="175"/>
    </row>
    <row r="22" spans="1:14" s="177" customFormat="1" ht="51" customHeight="1">
      <c r="A22" s="501" t="s">
        <v>372</v>
      </c>
      <c r="B22" s="502" t="s">
        <v>387</v>
      </c>
      <c r="C22" s="221">
        <f>103167313/4.3</f>
        <v>23992398.372093026</v>
      </c>
      <c r="D22" s="179"/>
      <c r="E22" s="173"/>
      <c r="F22" s="173"/>
      <c r="G22" s="483"/>
      <c r="H22" s="174"/>
      <c r="I22" s="174"/>
      <c r="J22" s="174"/>
      <c r="K22" s="175"/>
      <c r="L22" s="175"/>
      <c r="M22" s="175"/>
      <c r="N22" s="175"/>
    </row>
    <row r="23" spans="1:14" s="486" customFormat="1" ht="38.25" customHeight="1">
      <c r="A23" s="501" t="s">
        <v>376</v>
      </c>
      <c r="B23" s="502" t="s">
        <v>379</v>
      </c>
      <c r="C23" s="221">
        <f>500000</f>
        <v>500000</v>
      </c>
      <c r="D23" s="385"/>
      <c r="E23" s="484"/>
      <c r="F23" s="484"/>
      <c r="G23" s="484"/>
      <c r="H23" s="386"/>
      <c r="I23" s="386"/>
      <c r="J23" s="386"/>
      <c r="K23" s="485"/>
      <c r="L23" s="385"/>
      <c r="M23" s="385"/>
      <c r="N23" s="385"/>
    </row>
    <row r="24" spans="1:14" s="508" customFormat="1" ht="49.5" customHeight="1">
      <c r="A24" s="501" t="s">
        <v>315</v>
      </c>
      <c r="B24" s="502" t="s">
        <v>380</v>
      </c>
      <c r="C24" s="221">
        <f>2000000</f>
        <v>2000000</v>
      </c>
      <c r="D24" s="504"/>
      <c r="E24" s="505"/>
      <c r="F24" s="506"/>
      <c r="G24" s="506"/>
      <c r="H24" s="506"/>
      <c r="I24" s="506"/>
      <c r="J24" s="506"/>
      <c r="K24" s="506"/>
      <c r="L24" s="506"/>
      <c r="M24" s="506"/>
      <c r="N24" s="507"/>
    </row>
    <row r="25" spans="1:14" s="486" customFormat="1" ht="57" customHeight="1">
      <c r="A25" s="501" t="s">
        <v>381</v>
      </c>
      <c r="B25" s="502" t="s">
        <v>158</v>
      </c>
      <c r="C25" s="221">
        <f>2000000</f>
        <v>2000000</v>
      </c>
      <c r="D25" s="385"/>
      <c r="E25" s="484"/>
      <c r="F25" s="509"/>
      <c r="G25" s="510"/>
      <c r="H25" s="385"/>
      <c r="I25" s="385"/>
      <c r="J25" s="385"/>
      <c r="K25" s="385"/>
      <c r="L25" s="385"/>
      <c r="M25" s="385"/>
      <c r="N25" s="385"/>
    </row>
    <row r="26" spans="1:14" s="486" customFormat="1" ht="178.5">
      <c r="A26" s="501" t="s">
        <v>157</v>
      </c>
      <c r="B26" s="502" t="s">
        <v>159</v>
      </c>
      <c r="C26" s="221">
        <f>2500000</f>
        <v>2500000</v>
      </c>
      <c r="D26" s="385"/>
      <c r="E26" s="484"/>
      <c r="F26" s="484"/>
      <c r="G26" s="484"/>
      <c r="H26" s="485"/>
      <c r="I26" s="385"/>
      <c r="J26" s="385"/>
      <c r="K26" s="385"/>
      <c r="L26" s="385"/>
      <c r="M26" s="385"/>
      <c r="N26" s="385"/>
    </row>
    <row r="27" spans="1:14" s="486" customFormat="1" ht="89.25">
      <c r="A27" s="501" t="s">
        <v>161</v>
      </c>
      <c r="B27" s="502" t="s">
        <v>399</v>
      </c>
      <c r="C27" s="221">
        <f>700000</f>
        <v>700000</v>
      </c>
      <c r="D27" s="385"/>
      <c r="E27" s="484"/>
      <c r="F27" s="509"/>
      <c r="G27" s="510"/>
      <c r="H27" s="385"/>
      <c r="I27" s="385"/>
      <c r="J27" s="385"/>
      <c r="K27" s="385"/>
      <c r="L27" s="385"/>
      <c r="M27" s="385"/>
      <c r="N27" s="385"/>
    </row>
    <row r="28" spans="1:14" ht="77.25" customHeight="1">
      <c r="A28" s="511" t="s">
        <v>152</v>
      </c>
      <c r="B28" s="512" t="s">
        <v>401</v>
      </c>
      <c r="C28" s="221">
        <v>400000</v>
      </c>
      <c r="D28" s="385"/>
      <c r="E28" s="386"/>
      <c r="F28" s="485"/>
      <c r="G28" s="489"/>
      <c r="H28" s="489"/>
      <c r="I28" s="489"/>
      <c r="J28" s="489"/>
      <c r="K28" s="489"/>
      <c r="L28" s="489"/>
      <c r="M28" s="489"/>
      <c r="N28" s="489"/>
    </row>
    <row r="29" spans="1:14" ht="26.25" customHeight="1">
      <c r="A29" s="511" t="s">
        <v>404</v>
      </c>
      <c r="B29" s="512" t="s">
        <v>30</v>
      </c>
      <c r="C29" s="513">
        <f>2236000/4.3</f>
        <v>520000</v>
      </c>
      <c r="D29" s="231"/>
      <c r="E29" s="324"/>
      <c r="F29" s="324"/>
      <c r="G29" s="231"/>
      <c r="H29" s="231"/>
      <c r="I29" s="231"/>
      <c r="J29" s="231"/>
      <c r="K29" s="231"/>
      <c r="L29" s="231"/>
      <c r="M29" s="231"/>
      <c r="N29" s="231"/>
    </row>
    <row r="30" spans="1:14" s="13" customFormat="1" ht="25.5">
      <c r="A30" s="511" t="s">
        <v>168</v>
      </c>
      <c r="B30" s="512" t="s">
        <v>28</v>
      </c>
      <c r="C30" s="513">
        <f>2778700/4.3</f>
        <v>646209.3023255814</v>
      </c>
      <c r="D30" s="230"/>
      <c r="E30" s="229"/>
      <c r="F30" s="229"/>
      <c r="G30" s="514"/>
      <c r="H30" s="230"/>
      <c r="I30" s="230"/>
      <c r="J30" s="230"/>
      <c r="K30" s="230"/>
      <c r="L30" s="230"/>
      <c r="M30" s="230"/>
      <c r="N30" s="230"/>
    </row>
    <row r="31" spans="1:14" ht="51">
      <c r="A31" s="511" t="s">
        <v>169</v>
      </c>
      <c r="B31" s="512" t="s">
        <v>31</v>
      </c>
      <c r="C31" s="513">
        <f>211000/4.3</f>
        <v>49069.767441860466</v>
      </c>
      <c r="D31" s="231"/>
      <c r="E31" s="324"/>
      <c r="F31" s="324"/>
      <c r="G31" s="324"/>
      <c r="H31" s="324"/>
      <c r="I31" s="324"/>
      <c r="J31" s="324"/>
      <c r="K31" s="324"/>
      <c r="L31" s="324"/>
      <c r="M31" s="324"/>
      <c r="N31" s="515"/>
    </row>
    <row r="32" spans="1:14" ht="51">
      <c r="A32" s="511" t="s">
        <v>170</v>
      </c>
      <c r="B32" s="512" t="s">
        <v>171</v>
      </c>
      <c r="C32" s="513">
        <f>3500000</f>
        <v>3500000</v>
      </c>
      <c r="D32" s="231"/>
      <c r="E32" s="324"/>
      <c r="F32" s="324"/>
      <c r="G32" s="324"/>
      <c r="H32" s="324"/>
      <c r="I32" s="324"/>
      <c r="J32" s="324"/>
      <c r="K32" s="324"/>
      <c r="L32" s="324"/>
      <c r="M32" s="515"/>
      <c r="N32" s="231"/>
    </row>
    <row r="33" spans="1:14" ht="63.75">
      <c r="A33" s="511" t="s">
        <v>172</v>
      </c>
      <c r="B33" s="512" t="s">
        <v>32</v>
      </c>
      <c r="C33" s="513">
        <f>1500000</f>
        <v>1500000</v>
      </c>
      <c r="D33" s="231"/>
      <c r="E33" s="324"/>
      <c r="F33" s="324"/>
      <c r="G33" s="324"/>
      <c r="H33" s="324"/>
      <c r="I33" s="324"/>
      <c r="J33" s="324"/>
      <c r="K33" s="324"/>
      <c r="L33" s="324"/>
      <c r="M33" s="515"/>
      <c r="N33" s="231"/>
    </row>
    <row r="34" spans="1:14" ht="38.25">
      <c r="A34" s="511" t="s">
        <v>173</v>
      </c>
      <c r="B34" s="512" t="s">
        <v>33</v>
      </c>
      <c r="C34" s="513">
        <f>2000000</f>
        <v>2000000</v>
      </c>
      <c r="D34" s="231"/>
      <c r="E34" s="324"/>
      <c r="F34" s="324"/>
      <c r="G34" s="324"/>
      <c r="H34" s="515"/>
      <c r="I34" s="231"/>
      <c r="J34" s="231"/>
      <c r="K34" s="231"/>
      <c r="L34" s="231"/>
      <c r="M34" s="231"/>
      <c r="N34" s="231"/>
    </row>
    <row r="35" spans="1:14" s="177" customFormat="1" ht="76.5" customHeight="1">
      <c r="A35" s="501" t="s">
        <v>491</v>
      </c>
      <c r="B35" s="502" t="s">
        <v>36</v>
      </c>
      <c r="C35" s="221">
        <f>2600000/4.3</f>
        <v>604651.1627906977</v>
      </c>
      <c r="D35" s="490"/>
      <c r="E35" s="491"/>
      <c r="F35" s="492"/>
      <c r="G35" s="516"/>
      <c r="H35" s="493"/>
      <c r="I35" s="493"/>
      <c r="J35" s="493"/>
      <c r="K35" s="493"/>
      <c r="L35" s="493"/>
      <c r="M35" s="493"/>
      <c r="N35" s="493"/>
    </row>
    <row r="36" spans="1:14" ht="26.25" customHeight="1">
      <c r="A36" s="501" t="s">
        <v>493</v>
      </c>
      <c r="B36" s="502" t="s">
        <v>37</v>
      </c>
      <c r="C36" s="221">
        <f>3395250/4.3</f>
        <v>789593.023255814</v>
      </c>
      <c r="D36" s="517"/>
      <c r="E36" s="518"/>
      <c r="F36" s="519"/>
      <c r="G36" s="509"/>
      <c r="H36" s="520"/>
      <c r="I36" s="521"/>
      <c r="J36" s="521"/>
      <c r="K36" s="521"/>
      <c r="L36" s="521"/>
      <c r="M36" s="521"/>
      <c r="N36" s="521"/>
    </row>
    <row r="37" spans="1:14" s="177" customFormat="1" ht="89.25">
      <c r="A37" s="501" t="s">
        <v>495</v>
      </c>
      <c r="B37" s="502" t="s">
        <v>494</v>
      </c>
      <c r="C37" s="221">
        <f>2300000/4.3</f>
        <v>534883.7209302326</v>
      </c>
      <c r="D37" s="522"/>
      <c r="E37" s="491"/>
      <c r="F37" s="523"/>
      <c r="G37" s="492"/>
      <c r="H37" s="524"/>
      <c r="I37" s="493"/>
      <c r="J37" s="493"/>
      <c r="K37" s="493"/>
      <c r="L37" s="493"/>
      <c r="M37" s="493"/>
      <c r="N37" s="493"/>
    </row>
    <row r="38" spans="1:14" s="529" customFormat="1" ht="64.5" customHeight="1">
      <c r="A38" s="501" t="s">
        <v>147</v>
      </c>
      <c r="B38" s="502" t="s">
        <v>156</v>
      </c>
      <c r="C38" s="221">
        <f>4296610/4.3</f>
        <v>999211.6279069767</v>
      </c>
      <c r="D38" s="525"/>
      <c r="E38" s="504"/>
      <c r="F38" s="526"/>
      <c r="G38" s="526"/>
      <c r="H38" s="526"/>
      <c r="I38" s="527"/>
      <c r="J38" s="507"/>
      <c r="K38" s="528"/>
      <c r="L38" s="528"/>
      <c r="M38" s="528"/>
      <c r="N38" s="528"/>
    </row>
    <row r="39" spans="1:14" ht="52.5" customHeight="1">
      <c r="A39" s="501" t="s">
        <v>38</v>
      </c>
      <c r="B39" s="502" t="s">
        <v>39</v>
      </c>
      <c r="C39" s="221">
        <f>2500000/4.3</f>
        <v>581395.3488372093</v>
      </c>
      <c r="D39" s="521"/>
      <c r="E39" s="530"/>
      <c r="F39" s="517"/>
      <c r="G39" s="517"/>
      <c r="H39" s="517"/>
      <c r="I39" s="509"/>
      <c r="J39" s="531"/>
      <c r="K39" s="521"/>
      <c r="L39" s="521"/>
      <c r="M39" s="521"/>
      <c r="N39" s="521"/>
    </row>
    <row r="40" spans="1:14" s="177" customFormat="1" ht="157.5" customHeight="1">
      <c r="A40" s="501" t="s">
        <v>389</v>
      </c>
      <c r="B40" s="502" t="s">
        <v>47</v>
      </c>
      <c r="C40" s="221">
        <f>8886934/4.3</f>
        <v>2066728.8372093025</v>
      </c>
      <c r="D40" s="179"/>
      <c r="E40" s="179"/>
      <c r="F40" s="179"/>
      <c r="G40" s="483"/>
      <c r="H40" s="175"/>
      <c r="I40" s="175"/>
      <c r="J40" s="175"/>
      <c r="K40" s="175"/>
      <c r="L40" s="175"/>
      <c r="M40" s="175"/>
      <c r="N40" s="175"/>
    </row>
    <row r="41" spans="1:14" s="177" customFormat="1" ht="63.75">
      <c r="A41" s="501" t="s">
        <v>394</v>
      </c>
      <c r="B41" s="502" t="s">
        <v>203</v>
      </c>
      <c r="C41" s="221">
        <f>12651825/4.3</f>
        <v>2942284.88372093</v>
      </c>
      <c r="D41" s="179"/>
      <c r="E41" s="179"/>
      <c r="F41" s="179"/>
      <c r="G41" s="483"/>
      <c r="H41" s="175"/>
      <c r="I41" s="175"/>
      <c r="J41" s="175"/>
      <c r="K41" s="175"/>
      <c r="L41" s="175"/>
      <c r="M41" s="175"/>
      <c r="N41" s="175"/>
    </row>
    <row r="42" spans="1:14" s="177" customFormat="1" ht="63.75">
      <c r="A42" s="501" t="s">
        <v>391</v>
      </c>
      <c r="B42" s="502" t="s">
        <v>119</v>
      </c>
      <c r="C42" s="221">
        <f>12634989.68/4.3</f>
        <v>2938369.693023256</v>
      </c>
      <c r="D42" s="175"/>
      <c r="E42" s="174"/>
      <c r="F42" s="179"/>
      <c r="G42" s="179"/>
      <c r="H42" s="179"/>
      <c r="I42" s="483"/>
      <c r="J42" s="175"/>
      <c r="K42" s="175"/>
      <c r="L42" s="175"/>
      <c r="M42" s="175"/>
      <c r="N42" s="175"/>
    </row>
    <row r="43" spans="1:14" ht="102">
      <c r="A43" s="511" t="s">
        <v>130</v>
      </c>
      <c r="B43" s="502" t="s">
        <v>50</v>
      </c>
      <c r="C43" s="221">
        <v>300000</v>
      </c>
      <c r="D43" s="489"/>
      <c r="E43" s="385"/>
      <c r="F43" s="386"/>
      <c r="G43" s="386"/>
      <c r="H43" s="485"/>
      <c r="I43" s="489"/>
      <c r="J43" s="489"/>
      <c r="K43" s="489"/>
      <c r="L43" s="489"/>
      <c r="M43" s="489"/>
      <c r="N43" s="489"/>
    </row>
    <row r="44" spans="1:14" ht="76.5" customHeight="1">
      <c r="A44" s="511" t="s">
        <v>485</v>
      </c>
      <c r="B44" s="532" t="s">
        <v>52</v>
      </c>
      <c r="C44" s="221">
        <v>200000</v>
      </c>
      <c r="D44" s="489"/>
      <c r="E44" s="385"/>
      <c r="F44" s="533"/>
      <c r="G44" s="485"/>
      <c r="H44" s="489"/>
      <c r="I44" s="489"/>
      <c r="J44" s="489"/>
      <c r="K44" s="489"/>
      <c r="L44" s="489"/>
      <c r="M44" s="489"/>
      <c r="N44" s="489"/>
    </row>
    <row r="45" spans="1:14" ht="76.5">
      <c r="A45" s="511" t="s">
        <v>134</v>
      </c>
      <c r="B45" s="502" t="s">
        <v>56</v>
      </c>
      <c r="C45" s="221">
        <v>1500000</v>
      </c>
      <c r="D45" s="385"/>
      <c r="E45" s="386"/>
      <c r="F45" s="386"/>
      <c r="G45" s="386"/>
      <c r="H45" s="386"/>
      <c r="I45" s="386"/>
      <c r="J45" s="386"/>
      <c r="K45" s="485"/>
      <c r="L45" s="489"/>
      <c r="M45" s="489"/>
      <c r="N45" s="489"/>
    </row>
    <row r="46" spans="1:14" ht="76.5">
      <c r="A46" s="511" t="s">
        <v>135</v>
      </c>
      <c r="B46" s="502" t="s">
        <v>56</v>
      </c>
      <c r="C46" s="221">
        <v>1000000</v>
      </c>
      <c r="D46" s="489"/>
      <c r="E46" s="489"/>
      <c r="F46" s="489"/>
      <c r="G46" s="489"/>
      <c r="H46" s="489"/>
      <c r="I46" s="489"/>
      <c r="J46" s="385"/>
      <c r="K46" s="386"/>
      <c r="L46" s="386"/>
      <c r="M46" s="386"/>
      <c r="N46" s="485"/>
    </row>
    <row r="47" spans="1:14" ht="63.75">
      <c r="A47" s="511" t="s">
        <v>137</v>
      </c>
      <c r="B47" s="532" t="s">
        <v>57</v>
      </c>
      <c r="C47" s="221">
        <v>2250000</v>
      </c>
      <c r="D47" s="385"/>
      <c r="E47" s="386"/>
      <c r="F47" s="386"/>
      <c r="G47" s="386"/>
      <c r="H47" s="386"/>
      <c r="I47" s="386"/>
      <c r="J47" s="386"/>
      <c r="K47" s="385"/>
      <c r="L47" s="489"/>
      <c r="M47" s="489"/>
      <c r="N47" s="489"/>
    </row>
    <row r="48" spans="1:14" ht="25.5" customHeight="1">
      <c r="A48" s="511" t="s">
        <v>138</v>
      </c>
      <c r="B48" s="532" t="s">
        <v>180</v>
      </c>
      <c r="C48" s="221">
        <v>600000</v>
      </c>
      <c r="D48" s="385"/>
      <c r="E48" s="386"/>
      <c r="F48" s="386"/>
      <c r="G48" s="386"/>
      <c r="H48" s="386"/>
      <c r="I48" s="386"/>
      <c r="J48" s="386"/>
      <c r="K48" s="485"/>
      <c r="L48" s="489"/>
      <c r="M48" s="489"/>
      <c r="N48" s="489"/>
    </row>
    <row r="49" spans="1:14" ht="63.75">
      <c r="A49" s="511" t="s">
        <v>141</v>
      </c>
      <c r="B49" s="532" t="s">
        <v>163</v>
      </c>
      <c r="C49" s="221">
        <v>500000</v>
      </c>
      <c r="E49" s="386"/>
      <c r="F49" s="489"/>
      <c r="G49" s="489"/>
      <c r="H49" s="489"/>
      <c r="I49" s="489"/>
      <c r="J49" s="489"/>
      <c r="K49" s="489"/>
      <c r="L49" s="489"/>
      <c r="M49" s="489"/>
      <c r="N49" s="489"/>
    </row>
    <row r="50" spans="1:14" ht="51">
      <c r="A50" s="511" t="s">
        <v>142</v>
      </c>
      <c r="B50" s="532" t="s">
        <v>61</v>
      </c>
      <c r="C50" s="221">
        <v>300000</v>
      </c>
      <c r="D50" s="489"/>
      <c r="E50" s="385"/>
      <c r="F50" s="386"/>
      <c r="G50" s="386"/>
      <c r="H50" s="386"/>
      <c r="I50" s="386"/>
      <c r="J50" s="386"/>
      <c r="K50" s="386"/>
      <c r="L50" s="485"/>
      <c r="M50" s="489"/>
      <c r="N50" s="489"/>
    </row>
    <row r="51" spans="1:14" ht="25.5">
      <c r="A51" s="511" t="s">
        <v>488</v>
      </c>
      <c r="B51" s="532" t="s">
        <v>397</v>
      </c>
      <c r="C51" s="221">
        <v>700000</v>
      </c>
      <c r="D51" s="386"/>
      <c r="E51" s="386"/>
      <c r="F51" s="386"/>
      <c r="G51" s="386"/>
      <c r="H51" s="386"/>
      <c r="I51" s="386"/>
      <c r="J51" s="386"/>
      <c r="K51" s="386"/>
      <c r="L51" s="386"/>
      <c r="M51" s="386"/>
      <c r="N51" s="485"/>
    </row>
    <row r="52" spans="1:14" ht="35.25" customHeight="1">
      <c r="A52" s="511" t="s">
        <v>143</v>
      </c>
      <c r="B52" s="532" t="s">
        <v>164</v>
      </c>
      <c r="C52" s="221">
        <v>400000</v>
      </c>
      <c r="E52" s="386"/>
      <c r="F52" s="489"/>
      <c r="G52" s="489"/>
      <c r="H52" s="489"/>
      <c r="I52" s="489"/>
      <c r="J52" s="489"/>
      <c r="K52" s="489"/>
      <c r="L52" s="489"/>
      <c r="M52" s="489"/>
      <c r="N52" s="489"/>
    </row>
    <row r="53" spans="1:14" ht="38.25">
      <c r="A53" s="511" t="s">
        <v>144</v>
      </c>
      <c r="B53" s="532" t="s">
        <v>62</v>
      </c>
      <c r="C53" s="221">
        <v>500000</v>
      </c>
      <c r="E53" s="386"/>
      <c r="F53" s="489"/>
      <c r="G53" s="489"/>
      <c r="H53" s="489"/>
      <c r="I53" s="489"/>
      <c r="J53" s="489"/>
      <c r="K53" s="489"/>
      <c r="L53" s="489"/>
      <c r="M53" s="489"/>
      <c r="N53" s="489"/>
    </row>
    <row r="54" spans="1:14" s="13" customFormat="1" ht="56.25" customHeight="1">
      <c r="A54" s="511" t="s">
        <v>64</v>
      </c>
      <c r="B54" s="532" t="s">
        <v>63</v>
      </c>
      <c r="C54" s="221">
        <f>690084/4.3</f>
        <v>160484.65116279072</v>
      </c>
      <c r="D54" s="490"/>
      <c r="E54" s="490"/>
      <c r="F54" s="490"/>
      <c r="G54" s="490"/>
      <c r="H54" s="490"/>
      <c r="I54" s="490"/>
      <c r="J54" s="490"/>
      <c r="K54" s="522"/>
      <c r="L54" s="493"/>
      <c r="M54" s="493"/>
      <c r="N54" s="493"/>
    </row>
    <row r="55" spans="1:14" ht="76.5">
      <c r="A55" s="511" t="s">
        <v>398</v>
      </c>
      <c r="B55" s="532" t="s">
        <v>149</v>
      </c>
      <c r="C55" s="221">
        <f>5286430/4.3</f>
        <v>1229402.3255813953</v>
      </c>
      <c r="D55" s="385"/>
      <c r="E55" s="386"/>
      <c r="F55" s="386"/>
      <c r="G55" s="485"/>
      <c r="H55" s="385"/>
      <c r="I55" s="385"/>
      <c r="J55" s="385"/>
      <c r="K55" s="385"/>
      <c r="L55" s="385"/>
      <c r="M55" s="385"/>
      <c r="N55" s="385"/>
    </row>
    <row r="56" spans="1:14" s="2" customFormat="1" ht="58.5" customHeight="1">
      <c r="A56" s="534" t="s">
        <v>610</v>
      </c>
      <c r="B56" s="535"/>
      <c r="C56" s="536">
        <f>SUM(C21:C55)</f>
        <v>61778144.9255814</v>
      </c>
      <c r="D56" s="496"/>
      <c r="E56" s="497"/>
      <c r="F56" s="498"/>
      <c r="G56" s="498"/>
      <c r="H56" s="498"/>
      <c r="I56" s="498"/>
      <c r="J56" s="498"/>
      <c r="K56" s="498"/>
      <c r="L56" s="498"/>
      <c r="M56" s="498"/>
      <c r="N56" s="499"/>
    </row>
    <row r="57" spans="1:14" s="2" customFormat="1" ht="12.75" customHeight="1">
      <c r="A57" s="857" t="s">
        <v>601</v>
      </c>
      <c r="B57" s="858" t="s">
        <v>369</v>
      </c>
      <c r="C57" s="859" t="s">
        <v>541</v>
      </c>
      <c r="D57" s="537">
        <v>2010</v>
      </c>
      <c r="E57" s="862">
        <v>2011</v>
      </c>
      <c r="F57" s="863"/>
      <c r="G57" s="862">
        <v>2012</v>
      </c>
      <c r="H57" s="863"/>
      <c r="I57" s="862">
        <v>2013</v>
      </c>
      <c r="J57" s="863"/>
      <c r="K57" s="862">
        <v>2014</v>
      </c>
      <c r="L57" s="863"/>
      <c r="M57" s="862">
        <v>2015</v>
      </c>
      <c r="N57" s="863"/>
    </row>
    <row r="58" spans="1:14" s="2" customFormat="1" ht="15" customHeight="1">
      <c r="A58" s="857"/>
      <c r="B58" s="728"/>
      <c r="C58" s="860"/>
      <c r="D58" s="707" t="s">
        <v>542</v>
      </c>
      <c r="E58" s="864" t="s">
        <v>543</v>
      </c>
      <c r="F58" s="864" t="s">
        <v>542</v>
      </c>
      <c r="G58" s="864" t="s">
        <v>543</v>
      </c>
      <c r="H58" s="864" t="s">
        <v>542</v>
      </c>
      <c r="I58" s="864" t="s">
        <v>543</v>
      </c>
      <c r="J58" s="864" t="s">
        <v>542</v>
      </c>
      <c r="K58" s="864" t="s">
        <v>543</v>
      </c>
      <c r="L58" s="864" t="s">
        <v>542</v>
      </c>
      <c r="M58" s="864" t="s">
        <v>543</v>
      </c>
      <c r="N58" s="864" t="s">
        <v>542</v>
      </c>
    </row>
    <row r="59" spans="1:14" s="2" customFormat="1" ht="15" customHeight="1">
      <c r="A59" s="292" t="s">
        <v>540</v>
      </c>
      <c r="B59" s="728"/>
      <c r="C59" s="861"/>
      <c r="D59" s="707"/>
      <c r="E59" s="865"/>
      <c r="F59" s="865"/>
      <c r="G59" s="865"/>
      <c r="H59" s="865"/>
      <c r="I59" s="865"/>
      <c r="J59" s="865"/>
      <c r="K59" s="865"/>
      <c r="L59" s="865"/>
      <c r="M59" s="865"/>
      <c r="N59" s="865"/>
    </row>
    <row r="60" spans="1:14" ht="116.25" customHeight="1">
      <c r="A60" s="538" t="s">
        <v>67</v>
      </c>
      <c r="B60" s="539" t="s">
        <v>66</v>
      </c>
      <c r="C60" s="540">
        <v>3500000</v>
      </c>
      <c r="D60" s="385"/>
      <c r="E60" s="385"/>
      <c r="F60" s="386"/>
      <c r="G60" s="386"/>
      <c r="H60" s="386"/>
      <c r="I60" s="485"/>
      <c r="J60" s="489"/>
      <c r="K60" s="489"/>
      <c r="L60" s="489"/>
      <c r="M60" s="489"/>
      <c r="N60" s="489"/>
    </row>
    <row r="61" spans="1:14" ht="26.25" customHeight="1">
      <c r="A61" s="538" t="s">
        <v>174</v>
      </c>
      <c r="B61" s="539" t="s">
        <v>68</v>
      </c>
      <c r="C61" s="540">
        <v>100000</v>
      </c>
      <c r="D61" s="385"/>
      <c r="E61" s="385"/>
      <c r="F61" s="386"/>
      <c r="G61" s="386"/>
      <c r="H61" s="485"/>
      <c r="I61" s="385"/>
      <c r="J61" s="489"/>
      <c r="K61" s="489"/>
      <c r="L61" s="489"/>
      <c r="M61" s="489"/>
      <c r="N61" s="489"/>
    </row>
    <row r="62" spans="1:14" ht="51">
      <c r="A62" s="538" t="s">
        <v>71</v>
      </c>
      <c r="B62" s="539" t="s">
        <v>74</v>
      </c>
      <c r="C62" s="540">
        <v>1000000</v>
      </c>
      <c r="D62" s="489"/>
      <c r="E62" s="385"/>
      <c r="F62" s="386"/>
      <c r="G62" s="386"/>
      <c r="H62" s="386"/>
      <c r="I62" s="386"/>
      <c r="J62" s="386"/>
      <c r="K62" s="485"/>
      <c r="L62" s="385"/>
      <c r="M62" s="385"/>
      <c r="N62" s="385"/>
    </row>
    <row r="63" spans="1:14" ht="51">
      <c r="A63" s="538" t="s">
        <v>76</v>
      </c>
      <c r="B63" s="539" t="s">
        <v>480</v>
      </c>
      <c r="C63" s="540">
        <v>2500000</v>
      </c>
      <c r="D63" s="385"/>
      <c r="E63" s="386"/>
      <c r="F63" s="386"/>
      <c r="G63" s="386"/>
      <c r="H63" s="386"/>
      <c r="I63" s="485"/>
      <c r="J63" s="489"/>
      <c r="K63" s="489"/>
      <c r="L63" s="489"/>
      <c r="M63" s="489"/>
      <c r="N63" s="489"/>
    </row>
    <row r="64" spans="1:14" s="2" customFormat="1" ht="28.5" customHeight="1">
      <c r="A64" s="541" t="s">
        <v>603</v>
      </c>
      <c r="B64" s="542"/>
      <c r="C64" s="543">
        <f>SUM(C60:C63)</f>
        <v>7100000</v>
      </c>
      <c r="D64" s="544"/>
      <c r="E64" s="27"/>
      <c r="F64" s="28"/>
      <c r="G64" s="28"/>
      <c r="H64" s="28"/>
      <c r="I64" s="28"/>
      <c r="J64" s="28"/>
      <c r="K64" s="28"/>
      <c r="L64" s="28"/>
      <c r="M64" s="28"/>
      <c r="N64" s="545"/>
    </row>
    <row r="65" spans="1:13" s="549" customFormat="1" ht="28.5" customHeight="1">
      <c r="A65" s="866" t="s">
        <v>604</v>
      </c>
      <c r="B65" s="867"/>
      <c r="C65" s="546">
        <f>C64+C56+C17</f>
        <v>90008594.31395349</v>
      </c>
      <c r="D65" s="547"/>
      <c r="E65" s="547"/>
      <c r="F65" s="548"/>
      <c r="G65" s="548"/>
      <c r="H65" s="548"/>
      <c r="I65" s="548"/>
      <c r="J65" s="548"/>
      <c r="K65" s="548"/>
      <c r="L65" s="548"/>
      <c r="M65" s="548"/>
    </row>
    <row r="66" spans="1:13" s="549" customFormat="1" ht="28.5" customHeight="1" thickBot="1">
      <c r="A66" s="550"/>
      <c r="B66" s="551"/>
      <c r="C66" s="552"/>
      <c r="D66" s="547"/>
      <c r="E66" s="547"/>
      <c r="F66" s="548"/>
      <c r="G66" s="548"/>
      <c r="H66" s="548"/>
      <c r="I66" s="548"/>
      <c r="J66" s="548"/>
      <c r="K66" s="548"/>
      <c r="L66" s="548"/>
      <c r="M66" s="548"/>
    </row>
    <row r="67" spans="1:13" s="549" customFormat="1" ht="28.5" customHeight="1">
      <c r="A67" s="550"/>
      <c r="B67" s="312" t="s">
        <v>536</v>
      </c>
      <c r="C67" s="643">
        <f>C17</f>
        <v>21130449.388372093</v>
      </c>
      <c r="D67" s="670">
        <f>C67/$C$70</f>
        <v>0.2347603531577025</v>
      </c>
      <c r="E67" s="547"/>
      <c r="F67" s="548"/>
      <c r="G67" s="548"/>
      <c r="H67" s="548"/>
      <c r="I67" s="548"/>
      <c r="J67" s="548"/>
      <c r="K67" s="548"/>
      <c r="L67" s="548"/>
      <c r="M67" s="548"/>
    </row>
    <row r="68" spans="1:13" s="549" customFormat="1" ht="28.5" customHeight="1">
      <c r="A68" s="550"/>
      <c r="B68" s="313" t="s">
        <v>537</v>
      </c>
      <c r="C68" s="3">
        <f>C56</f>
        <v>61778144.9255814</v>
      </c>
      <c r="D68" s="671">
        <f>C68/$C$70</f>
        <v>0.6863582905216453</v>
      </c>
      <c r="E68" s="547"/>
      <c r="F68" s="548"/>
      <c r="G68" s="548"/>
      <c r="H68" s="548"/>
      <c r="I68" s="548"/>
      <c r="J68" s="548"/>
      <c r="K68" s="548"/>
      <c r="L68" s="548"/>
      <c r="M68" s="548"/>
    </row>
    <row r="69" spans="1:13" s="549" customFormat="1" ht="28.5" customHeight="1">
      <c r="A69" s="550"/>
      <c r="B69" s="314" t="s">
        <v>538</v>
      </c>
      <c r="C69" s="4">
        <f>C64</f>
        <v>7100000</v>
      </c>
      <c r="D69" s="672">
        <f>C69/$C$70</f>
        <v>0.07888135632065225</v>
      </c>
      <c r="E69" s="547"/>
      <c r="F69" s="548"/>
      <c r="G69" s="548"/>
      <c r="H69" s="548"/>
      <c r="I69" s="548"/>
      <c r="J69" s="548"/>
      <c r="K69" s="548"/>
      <c r="L69" s="548"/>
      <c r="M69" s="548"/>
    </row>
    <row r="70" spans="1:13" s="549" customFormat="1" ht="28.5" customHeight="1" thickBot="1">
      <c r="A70" s="550"/>
      <c r="B70" s="649" t="s">
        <v>539</v>
      </c>
      <c r="C70" s="650">
        <f>SUM(C67:C69)</f>
        <v>90008594.31395349</v>
      </c>
      <c r="D70" s="679">
        <f>C70/$C$70</f>
        <v>1</v>
      </c>
      <c r="E70" s="547"/>
      <c r="F70" s="548"/>
      <c r="G70" s="548"/>
      <c r="H70" s="548"/>
      <c r="I70" s="548"/>
      <c r="J70" s="548"/>
      <c r="K70" s="548"/>
      <c r="L70" s="548"/>
      <c r="M70" s="548"/>
    </row>
    <row r="71" spans="1:13" s="549" customFormat="1" ht="18" customHeight="1">
      <c r="A71" s="550"/>
      <c r="B71" s="551"/>
      <c r="C71" s="552"/>
      <c r="D71" s="547"/>
      <c r="E71" s="547"/>
      <c r="F71" s="548"/>
      <c r="G71" s="548"/>
      <c r="H71" s="548"/>
      <c r="I71" s="548"/>
      <c r="J71" s="548"/>
      <c r="K71" s="548"/>
      <c r="L71" s="548"/>
      <c r="M71" s="548"/>
    </row>
    <row r="72" ht="168" customHeight="1"/>
    <row r="73" spans="1:14" s="2" customFormat="1" ht="12.75" customHeight="1">
      <c r="A73" s="868" t="s">
        <v>155</v>
      </c>
      <c r="B73" s="771" t="s">
        <v>369</v>
      </c>
      <c r="C73" s="869" t="s">
        <v>541</v>
      </c>
      <c r="D73" s="553">
        <v>2010</v>
      </c>
      <c r="E73" s="872">
        <v>2011</v>
      </c>
      <c r="F73" s="873"/>
      <c r="G73" s="872">
        <v>2012</v>
      </c>
      <c r="H73" s="873"/>
      <c r="I73" s="872">
        <v>2013</v>
      </c>
      <c r="J73" s="873"/>
      <c r="K73" s="872">
        <v>2014</v>
      </c>
      <c r="L73" s="873"/>
      <c r="M73" s="872">
        <v>2015</v>
      </c>
      <c r="N73" s="873"/>
    </row>
    <row r="74" spans="1:14" s="2" customFormat="1" ht="25.5" customHeight="1">
      <c r="A74" s="868"/>
      <c r="B74" s="771"/>
      <c r="C74" s="870"/>
      <c r="D74" s="776" t="s">
        <v>542</v>
      </c>
      <c r="E74" s="741" t="s">
        <v>543</v>
      </c>
      <c r="F74" s="741" t="s">
        <v>542</v>
      </c>
      <c r="G74" s="741" t="s">
        <v>543</v>
      </c>
      <c r="H74" s="741" t="s">
        <v>542</v>
      </c>
      <c r="I74" s="741" t="s">
        <v>543</v>
      </c>
      <c r="J74" s="741" t="s">
        <v>542</v>
      </c>
      <c r="K74" s="741" t="s">
        <v>543</v>
      </c>
      <c r="L74" s="741" t="s">
        <v>542</v>
      </c>
      <c r="M74" s="741" t="s">
        <v>543</v>
      </c>
      <c r="N74" s="741" t="s">
        <v>542</v>
      </c>
    </row>
    <row r="75" spans="1:14" s="2" customFormat="1" ht="15" customHeight="1">
      <c r="A75" s="316" t="s">
        <v>540</v>
      </c>
      <c r="B75" s="771"/>
      <c r="C75" s="871"/>
      <c r="D75" s="776"/>
      <c r="E75" s="742"/>
      <c r="F75" s="742"/>
      <c r="G75" s="742"/>
      <c r="H75" s="742"/>
      <c r="I75" s="742"/>
      <c r="J75" s="742"/>
      <c r="K75" s="742"/>
      <c r="L75" s="742"/>
      <c r="M75" s="742"/>
      <c r="N75" s="742"/>
    </row>
    <row r="76" spans="1:14" ht="52.5" customHeight="1">
      <c r="A76" s="481" t="s">
        <v>374</v>
      </c>
      <c r="B76" s="482" t="s">
        <v>388</v>
      </c>
      <c r="C76" s="171">
        <f>12495182.06/4.3</f>
        <v>2905856.293023256</v>
      </c>
      <c r="D76" s="385"/>
      <c r="E76" s="510"/>
      <c r="F76" s="510"/>
      <c r="G76" s="510"/>
      <c r="H76" s="385"/>
      <c r="I76" s="386"/>
      <c r="J76" s="386"/>
      <c r="K76" s="386"/>
      <c r="L76" s="386"/>
      <c r="M76" s="386"/>
      <c r="N76" s="485"/>
    </row>
    <row r="77" spans="1:14" ht="38.25" customHeight="1">
      <c r="A77" s="481" t="s">
        <v>496</v>
      </c>
      <c r="B77" s="482" t="s">
        <v>40</v>
      </c>
      <c r="C77" s="171">
        <f>4000000/4.3</f>
        <v>930232.5581395349</v>
      </c>
      <c r="D77" s="521"/>
      <c r="E77" s="521"/>
      <c r="F77" s="530"/>
      <c r="G77" s="517"/>
      <c r="H77" s="517"/>
      <c r="I77" s="509"/>
      <c r="J77" s="531"/>
      <c r="K77" s="521"/>
      <c r="L77" s="521"/>
      <c r="M77" s="521"/>
      <c r="N77" s="521"/>
    </row>
    <row r="78" spans="1:14" ht="38.25" customHeight="1">
      <c r="A78" s="481" t="s">
        <v>359</v>
      </c>
      <c r="B78" s="482" t="s">
        <v>358</v>
      </c>
      <c r="C78" s="171">
        <f>4000000/4.3</f>
        <v>930232.5581395349</v>
      </c>
      <c r="D78" s="521"/>
      <c r="E78" s="521"/>
      <c r="F78" s="521"/>
      <c r="G78" s="521"/>
      <c r="H78" s="521"/>
      <c r="I78" s="530"/>
      <c r="J78" s="517"/>
      <c r="K78" s="517"/>
      <c r="L78" s="509"/>
      <c r="M78" s="521"/>
      <c r="N78" s="521"/>
    </row>
    <row r="79" spans="1:14" ht="39.75" customHeight="1">
      <c r="A79" s="481" t="s">
        <v>360</v>
      </c>
      <c r="B79" s="482" t="s">
        <v>40</v>
      </c>
      <c r="C79" s="171">
        <f>4000000/4.3</f>
        <v>930232.5581395349</v>
      </c>
      <c r="D79" s="521"/>
      <c r="E79" s="521"/>
      <c r="F79" s="521"/>
      <c r="G79" s="521"/>
      <c r="H79" s="521"/>
      <c r="I79" s="521"/>
      <c r="J79" s="554"/>
      <c r="K79" s="530"/>
      <c r="L79" s="517"/>
      <c r="M79" s="517"/>
      <c r="N79" s="509"/>
    </row>
    <row r="80" spans="1:14" ht="51">
      <c r="A80" s="481" t="s">
        <v>393</v>
      </c>
      <c r="B80" s="482" t="s">
        <v>121</v>
      </c>
      <c r="C80" s="171">
        <v>2900000</v>
      </c>
      <c r="D80" s="489"/>
      <c r="E80" s="489"/>
      <c r="F80" s="385"/>
      <c r="G80" s="386"/>
      <c r="H80" s="386"/>
      <c r="I80" s="386"/>
      <c r="J80" s="386"/>
      <c r="K80" s="386"/>
      <c r="L80" s="386"/>
      <c r="M80" s="386"/>
      <c r="N80" s="485"/>
    </row>
    <row r="81" spans="1:14" ht="102">
      <c r="A81" s="481" t="s">
        <v>395</v>
      </c>
      <c r="B81" s="482" t="s">
        <v>122</v>
      </c>
      <c r="C81" s="171">
        <v>800000</v>
      </c>
      <c r="D81" s="489"/>
      <c r="E81" s="489"/>
      <c r="F81" s="489"/>
      <c r="G81" s="489"/>
      <c r="H81" s="385"/>
      <c r="I81" s="386"/>
      <c r="J81" s="386"/>
      <c r="K81" s="386"/>
      <c r="L81" s="386"/>
      <c r="M81" s="555"/>
      <c r="N81" s="489"/>
    </row>
    <row r="82" spans="1:14" ht="63.75">
      <c r="A82" s="487" t="s">
        <v>484</v>
      </c>
      <c r="B82" s="494" t="s">
        <v>176</v>
      </c>
      <c r="C82" s="171">
        <v>1000000</v>
      </c>
      <c r="D82" s="489"/>
      <c r="E82" s="489"/>
      <c r="F82" s="489"/>
      <c r="G82" s="489"/>
      <c r="H82" s="489"/>
      <c r="I82" s="489"/>
      <c r="J82" s="385"/>
      <c r="K82" s="386"/>
      <c r="L82" s="386"/>
      <c r="M82" s="386"/>
      <c r="N82" s="485"/>
    </row>
    <row r="83" spans="1:14" ht="26.25" customHeight="1">
      <c r="A83" s="487" t="s">
        <v>127</v>
      </c>
      <c r="B83" s="494" t="s">
        <v>177</v>
      </c>
      <c r="C83" s="171">
        <v>3000000</v>
      </c>
      <c r="D83" s="489"/>
      <c r="E83" s="489"/>
      <c r="F83" s="385"/>
      <c r="G83" s="386"/>
      <c r="H83" s="386"/>
      <c r="I83" s="386"/>
      <c r="J83" s="386"/>
      <c r="K83" s="485"/>
      <c r="L83" s="489"/>
      <c r="M83" s="489"/>
      <c r="N83" s="489"/>
    </row>
    <row r="84" spans="1:14" ht="22.5" customHeight="1">
      <c r="A84" s="487" t="s">
        <v>129</v>
      </c>
      <c r="B84" s="556" t="s">
        <v>49</v>
      </c>
      <c r="C84" s="171">
        <v>1500000</v>
      </c>
      <c r="D84" s="489"/>
      <c r="E84" s="489"/>
      <c r="F84" s="489"/>
      <c r="G84" s="385"/>
      <c r="H84" s="386"/>
      <c r="I84" s="386"/>
      <c r="J84" s="386"/>
      <c r="K84" s="386"/>
      <c r="L84" s="386"/>
      <c r="M84" s="386"/>
      <c r="N84" s="485"/>
    </row>
    <row r="85" spans="1:14" ht="89.25">
      <c r="A85" s="487" t="s">
        <v>132</v>
      </c>
      <c r="B85" s="494" t="s">
        <v>53</v>
      </c>
      <c r="C85" s="171">
        <v>1000000</v>
      </c>
      <c r="D85" s="489"/>
      <c r="E85" s="489"/>
      <c r="F85" s="489"/>
      <c r="G85" s="385"/>
      <c r="H85" s="386"/>
      <c r="I85" s="386"/>
      <c r="J85" s="386"/>
      <c r="K85" s="386"/>
      <c r="L85" s="485"/>
      <c r="M85" s="489"/>
      <c r="N85" s="489"/>
    </row>
    <row r="86" spans="1:14" ht="25.5">
      <c r="A86" s="487" t="s">
        <v>486</v>
      </c>
      <c r="B86" s="482" t="s">
        <v>55</v>
      </c>
      <c r="C86" s="171">
        <v>800000</v>
      </c>
      <c r="D86" s="489"/>
      <c r="E86" s="489"/>
      <c r="F86" s="489"/>
      <c r="G86" s="489"/>
      <c r="H86" s="489"/>
      <c r="I86" s="489"/>
      <c r="J86" s="385"/>
      <c r="K86" s="386"/>
      <c r="L86" s="386"/>
      <c r="M86" s="386"/>
      <c r="N86" s="485"/>
    </row>
    <row r="87" spans="1:14" s="486" customFormat="1" ht="51.75" customHeight="1">
      <c r="A87" s="501" t="s">
        <v>375</v>
      </c>
      <c r="B87" s="502" t="s">
        <v>387</v>
      </c>
      <c r="C87" s="221">
        <f>130227516/4.3</f>
        <v>30285468.837209303</v>
      </c>
      <c r="D87" s="385"/>
      <c r="E87" s="510"/>
      <c r="F87" s="510"/>
      <c r="G87" s="510"/>
      <c r="H87" s="386"/>
      <c r="I87" s="386"/>
      <c r="J87" s="386"/>
      <c r="K87" s="386"/>
      <c r="L87" s="386"/>
      <c r="M87" s="386"/>
      <c r="N87" s="485"/>
    </row>
    <row r="88" spans="1:14" s="486" customFormat="1" ht="51">
      <c r="A88" s="501" t="s">
        <v>160</v>
      </c>
      <c r="B88" s="502" t="s">
        <v>204</v>
      </c>
      <c r="C88" s="221">
        <f>2000000</f>
        <v>2000000</v>
      </c>
      <c r="D88" s="385"/>
      <c r="E88" s="510"/>
      <c r="F88" s="510"/>
      <c r="G88" s="484"/>
      <c r="H88" s="386"/>
      <c r="I88" s="386"/>
      <c r="J88" s="386"/>
      <c r="K88" s="485"/>
      <c r="L88" s="385"/>
      <c r="M88" s="385"/>
      <c r="N88" s="385"/>
    </row>
    <row r="89" spans="1:14" s="486" customFormat="1" ht="63.75">
      <c r="A89" s="501" t="s">
        <v>162</v>
      </c>
      <c r="B89" s="502" t="s">
        <v>400</v>
      </c>
      <c r="C89" s="221">
        <f>300000</f>
        <v>300000</v>
      </c>
      <c r="D89" s="385"/>
      <c r="E89" s="510"/>
      <c r="F89" s="510"/>
      <c r="G89" s="484"/>
      <c r="H89" s="485"/>
      <c r="I89" s="385"/>
      <c r="J89" s="385"/>
      <c r="K89" s="385"/>
      <c r="L89" s="385"/>
      <c r="M89" s="385"/>
      <c r="N89" s="385"/>
    </row>
    <row r="90" spans="1:14" ht="66" customHeight="1">
      <c r="A90" s="511" t="s">
        <v>153</v>
      </c>
      <c r="B90" s="512" t="s">
        <v>402</v>
      </c>
      <c r="C90" s="221">
        <v>1000000</v>
      </c>
      <c r="D90" s="557"/>
      <c r="E90" s="385"/>
      <c r="F90" s="385"/>
      <c r="G90" s="386"/>
      <c r="H90" s="386"/>
      <c r="I90" s="485"/>
      <c r="J90" s="489"/>
      <c r="K90" s="489"/>
      <c r="L90" s="489"/>
      <c r="M90" s="489"/>
      <c r="N90" s="489"/>
    </row>
    <row r="91" spans="1:14" ht="25.5" customHeight="1">
      <c r="A91" s="501" t="s">
        <v>45</v>
      </c>
      <c r="B91" s="502" t="s">
        <v>41</v>
      </c>
      <c r="C91" s="221">
        <f>2500000/4.3</f>
        <v>581395.3488372093</v>
      </c>
      <c r="D91" s="521"/>
      <c r="E91" s="521"/>
      <c r="F91" s="521"/>
      <c r="G91" s="530"/>
      <c r="H91" s="530"/>
      <c r="I91" s="517"/>
      <c r="J91" s="517"/>
      <c r="K91" s="517"/>
      <c r="L91" s="509"/>
      <c r="M91" s="521"/>
      <c r="N91" s="521"/>
    </row>
    <row r="92" spans="1:14" ht="51" customHeight="1">
      <c r="A92" s="501" t="s">
        <v>43</v>
      </c>
      <c r="B92" s="502" t="s">
        <v>42</v>
      </c>
      <c r="C92" s="221">
        <f>2500000/4.3</f>
        <v>581395.3488372093</v>
      </c>
      <c r="D92" s="521"/>
      <c r="E92" s="521"/>
      <c r="F92" s="521"/>
      <c r="G92" s="521"/>
      <c r="H92" s="521"/>
      <c r="I92" s="521"/>
      <c r="J92" s="530"/>
      <c r="K92" s="517"/>
      <c r="L92" s="517"/>
      <c r="M92" s="509"/>
      <c r="N92" s="521"/>
    </row>
    <row r="93" spans="1:14" ht="24.75" customHeight="1">
      <c r="A93" s="501" t="s">
        <v>44</v>
      </c>
      <c r="B93" s="502" t="s">
        <v>46</v>
      </c>
      <c r="C93" s="221">
        <f>5500000/4.3</f>
        <v>1279069.7674418606</v>
      </c>
      <c r="D93" s="521"/>
      <c r="E93" s="521"/>
      <c r="F93" s="521"/>
      <c r="G93" s="530"/>
      <c r="H93" s="517"/>
      <c r="I93" s="517"/>
      <c r="J93" s="509"/>
      <c r="K93" s="521"/>
      <c r="L93" s="521"/>
      <c r="M93" s="521"/>
      <c r="N93" s="521"/>
    </row>
    <row r="94" spans="1:14" ht="38.25">
      <c r="A94" s="511" t="s">
        <v>483</v>
      </c>
      <c r="B94" s="512" t="s">
        <v>34</v>
      </c>
      <c r="C94" s="513">
        <f>500000</f>
        <v>500000</v>
      </c>
      <c r="D94" s="231"/>
      <c r="E94" s="231"/>
      <c r="F94" s="231"/>
      <c r="G94" s="324"/>
      <c r="H94" s="515"/>
      <c r="I94" s="231"/>
      <c r="J94" s="231"/>
      <c r="K94" s="231"/>
      <c r="L94" s="231"/>
      <c r="M94" s="231"/>
      <c r="N94" s="231"/>
    </row>
    <row r="95" spans="1:14" ht="51.75" customHeight="1">
      <c r="A95" s="501" t="s">
        <v>392</v>
      </c>
      <c r="B95" s="502" t="s">
        <v>120</v>
      </c>
      <c r="C95" s="221">
        <v>2000000</v>
      </c>
      <c r="D95" s="489"/>
      <c r="E95" s="489"/>
      <c r="F95" s="385"/>
      <c r="G95" s="386"/>
      <c r="H95" s="386"/>
      <c r="I95" s="386"/>
      <c r="J95" s="386"/>
      <c r="K95" s="386"/>
      <c r="L95" s="386"/>
      <c r="M95" s="386"/>
      <c r="N95" s="485"/>
    </row>
    <row r="96" spans="1:14" ht="63.75">
      <c r="A96" s="501" t="s">
        <v>202</v>
      </c>
      <c r="B96" s="502" t="s">
        <v>123</v>
      </c>
      <c r="C96" s="221">
        <v>2900000</v>
      </c>
      <c r="D96" s="489"/>
      <c r="E96" s="489"/>
      <c r="F96" s="489"/>
      <c r="G96" s="489"/>
      <c r="H96" s="385"/>
      <c r="I96" s="386"/>
      <c r="J96" s="386"/>
      <c r="K96" s="386"/>
      <c r="L96" s="386"/>
      <c r="M96" s="386"/>
      <c r="N96" s="558"/>
    </row>
    <row r="97" spans="1:14" ht="38.25">
      <c r="A97" s="511" t="s">
        <v>131</v>
      </c>
      <c r="B97" s="532" t="s">
        <v>51</v>
      </c>
      <c r="C97" s="221">
        <v>1000000</v>
      </c>
      <c r="D97" s="489"/>
      <c r="E97" s="489"/>
      <c r="F97" s="489"/>
      <c r="G97" s="385"/>
      <c r="H97" s="386"/>
      <c r="I97" s="386"/>
      <c r="J97" s="386"/>
      <c r="K97" s="386"/>
      <c r="L97" s="485"/>
      <c r="M97" s="489"/>
      <c r="N97" s="489"/>
    </row>
    <row r="98" spans="1:14" ht="63.75">
      <c r="A98" s="511" t="s">
        <v>487</v>
      </c>
      <c r="B98" s="532" t="s">
        <v>57</v>
      </c>
      <c r="C98" s="221">
        <v>1500000</v>
      </c>
      <c r="D98" s="489"/>
      <c r="E98" s="489"/>
      <c r="F98" s="489"/>
      <c r="G98" s="489"/>
      <c r="H98" s="489"/>
      <c r="I98" s="489"/>
      <c r="J98" s="385"/>
      <c r="K98" s="386"/>
      <c r="L98" s="386"/>
      <c r="M98" s="386"/>
      <c r="N98" s="485"/>
    </row>
    <row r="99" spans="1:14" ht="26.25" customHeight="1">
      <c r="A99" s="511" t="s">
        <v>139</v>
      </c>
      <c r="B99" s="532" t="s">
        <v>180</v>
      </c>
      <c r="C99" s="221">
        <v>400000</v>
      </c>
      <c r="D99" s="489"/>
      <c r="E99" s="489"/>
      <c r="F99" s="489"/>
      <c r="G99" s="489"/>
      <c r="H99" s="489"/>
      <c r="I99" s="385"/>
      <c r="J99" s="386"/>
      <c r="K99" s="386"/>
      <c r="L99" s="386"/>
      <c r="M99" s="386"/>
      <c r="N99" s="485"/>
    </row>
    <row r="100" spans="1:14" ht="25.5">
      <c r="A100" s="511" t="s">
        <v>140</v>
      </c>
      <c r="B100" s="532" t="s">
        <v>58</v>
      </c>
      <c r="C100" s="221">
        <v>800000</v>
      </c>
      <c r="D100" s="489"/>
      <c r="E100" s="489"/>
      <c r="F100" s="489"/>
      <c r="G100" s="385"/>
      <c r="H100" s="386"/>
      <c r="I100" s="386"/>
      <c r="J100" s="386"/>
      <c r="K100" s="386"/>
      <c r="L100" s="485"/>
      <c r="M100" s="489"/>
      <c r="N100" s="489"/>
    </row>
    <row r="101" spans="1:14" ht="63.75">
      <c r="A101" s="511" t="s">
        <v>489</v>
      </c>
      <c r="B101" s="532" t="s">
        <v>63</v>
      </c>
      <c r="C101" s="221">
        <v>160000</v>
      </c>
      <c r="D101" s="489"/>
      <c r="E101" s="489"/>
      <c r="F101" s="385"/>
      <c r="G101" s="385"/>
      <c r="H101" s="386"/>
      <c r="I101" s="386"/>
      <c r="J101" s="386"/>
      <c r="K101" s="386"/>
      <c r="L101" s="386"/>
      <c r="M101" s="386"/>
      <c r="N101" s="385"/>
    </row>
    <row r="102" spans="1:14" ht="27" customHeight="1">
      <c r="A102" s="538" t="s">
        <v>362</v>
      </c>
      <c r="B102" s="539" t="s">
        <v>165</v>
      </c>
      <c r="C102" s="540">
        <v>45000</v>
      </c>
      <c r="D102" s="385"/>
      <c r="E102" s="385"/>
      <c r="F102" s="385"/>
      <c r="G102" s="385"/>
      <c r="H102" s="385"/>
      <c r="I102" s="386"/>
      <c r="J102" s="555"/>
      <c r="K102" s="489"/>
      <c r="L102" s="489"/>
      <c r="M102" s="489"/>
      <c r="N102" s="489"/>
    </row>
    <row r="103" spans="1:14" ht="13.5" customHeight="1">
      <c r="A103" s="538" t="s">
        <v>69</v>
      </c>
      <c r="B103" s="559" t="s">
        <v>72</v>
      </c>
      <c r="C103" s="540">
        <v>5000000</v>
      </c>
      <c r="D103" s="489"/>
      <c r="E103" s="489"/>
      <c r="F103" s="489"/>
      <c r="G103" s="489"/>
      <c r="H103" s="489"/>
      <c r="I103" s="385"/>
      <c r="J103" s="386"/>
      <c r="K103" s="386"/>
      <c r="L103" s="485"/>
      <c r="M103" s="489"/>
      <c r="N103" s="489"/>
    </row>
    <row r="104" spans="1:14" ht="26.25" customHeight="1">
      <c r="A104" s="538" t="s">
        <v>363</v>
      </c>
      <c r="B104" s="539" t="s">
        <v>166</v>
      </c>
      <c r="C104" s="540">
        <v>45000</v>
      </c>
      <c r="D104" s="489"/>
      <c r="E104" s="489"/>
      <c r="F104" s="489"/>
      <c r="G104" s="489"/>
      <c r="H104" s="489"/>
      <c r="I104" s="385"/>
      <c r="J104" s="385"/>
      <c r="K104" s="386"/>
      <c r="L104" s="485"/>
      <c r="M104" s="385"/>
      <c r="N104" s="489"/>
    </row>
    <row r="105" spans="1:14" ht="26.25" customHeight="1">
      <c r="A105" s="538" t="s">
        <v>70</v>
      </c>
      <c r="B105" s="559" t="s">
        <v>73</v>
      </c>
      <c r="C105" s="540">
        <v>5000000</v>
      </c>
      <c r="D105" s="489"/>
      <c r="E105" s="489"/>
      <c r="F105" s="489"/>
      <c r="G105" s="489"/>
      <c r="H105" s="489"/>
      <c r="I105" s="489"/>
      <c r="J105" s="489"/>
      <c r="K105" s="385"/>
      <c r="L105" s="386"/>
      <c r="M105" s="386"/>
      <c r="N105" s="485"/>
    </row>
    <row r="106" spans="1:14" ht="12.75">
      <c r="A106" s="538" t="s">
        <v>364</v>
      </c>
      <c r="B106" s="539" t="s">
        <v>167</v>
      </c>
      <c r="C106" s="540">
        <v>45000</v>
      </c>
      <c r="D106" s="489"/>
      <c r="E106" s="489"/>
      <c r="F106" s="489"/>
      <c r="G106" s="489"/>
      <c r="H106" s="489"/>
      <c r="I106" s="489"/>
      <c r="J106" s="489"/>
      <c r="K106" s="385"/>
      <c r="L106" s="385"/>
      <c r="M106" s="386"/>
      <c r="N106" s="485"/>
    </row>
    <row r="107" spans="1:14" ht="38.25">
      <c r="A107" s="538" t="s">
        <v>366</v>
      </c>
      <c r="B107" s="539" t="s">
        <v>75</v>
      </c>
      <c r="C107" s="540">
        <v>10000000</v>
      </c>
      <c r="D107" s="489"/>
      <c r="E107" s="489"/>
      <c r="F107" s="385"/>
      <c r="G107" s="386"/>
      <c r="H107" s="386"/>
      <c r="I107" s="386"/>
      <c r="J107" s="555"/>
      <c r="K107" s="489"/>
      <c r="L107" s="489"/>
      <c r="M107" s="489"/>
      <c r="N107" s="489"/>
    </row>
    <row r="108" spans="1:14" ht="51">
      <c r="A108" s="538" t="s">
        <v>368</v>
      </c>
      <c r="B108" s="539" t="s">
        <v>74</v>
      </c>
      <c r="C108" s="540">
        <v>700000</v>
      </c>
      <c r="D108" s="489"/>
      <c r="E108" s="489"/>
      <c r="F108" s="385"/>
      <c r="G108" s="385"/>
      <c r="H108" s="385"/>
      <c r="I108" s="386"/>
      <c r="J108" s="560"/>
      <c r="K108" s="386"/>
      <c r="L108" s="386"/>
      <c r="M108" s="386"/>
      <c r="N108" s="485"/>
    </row>
    <row r="109" spans="1:14" ht="38.25">
      <c r="A109" s="538" t="s">
        <v>367</v>
      </c>
      <c r="B109" s="539" t="s">
        <v>75</v>
      </c>
      <c r="C109" s="540">
        <v>9000000</v>
      </c>
      <c r="D109" s="489"/>
      <c r="E109" s="489"/>
      <c r="F109" s="489"/>
      <c r="G109" s="489"/>
      <c r="H109" s="489"/>
      <c r="I109" s="385"/>
      <c r="J109" s="386"/>
      <c r="K109" s="386"/>
      <c r="L109" s="386"/>
      <c r="M109" s="485"/>
      <c r="N109" s="561"/>
    </row>
    <row r="110" spans="1:14" ht="51">
      <c r="A110" s="538" t="s">
        <v>365</v>
      </c>
      <c r="B110" s="539" t="s">
        <v>481</v>
      </c>
      <c r="C110" s="540">
        <v>2000000</v>
      </c>
      <c r="D110" s="489"/>
      <c r="E110" s="489"/>
      <c r="F110" s="489"/>
      <c r="G110" s="489"/>
      <c r="H110" s="385"/>
      <c r="I110" s="386"/>
      <c r="J110" s="386"/>
      <c r="K110" s="386"/>
      <c r="L110" s="485"/>
      <c r="M110" s="489"/>
      <c r="N110" s="489"/>
    </row>
    <row r="111" spans="1:14" ht="63.75">
      <c r="A111" s="538" t="s">
        <v>479</v>
      </c>
      <c r="B111" s="539" t="s">
        <v>482</v>
      </c>
      <c r="C111" s="540">
        <v>1300000</v>
      </c>
      <c r="D111" s="489"/>
      <c r="E111" s="489"/>
      <c r="F111" s="489"/>
      <c r="G111" s="489"/>
      <c r="H111" s="489"/>
      <c r="I111" s="489"/>
      <c r="J111" s="489"/>
      <c r="K111" s="385"/>
      <c r="L111" s="386"/>
      <c r="M111" s="386"/>
      <c r="N111" s="485"/>
    </row>
    <row r="112" spans="1:14" s="2" customFormat="1" ht="28.5" customHeight="1">
      <c r="A112" s="562" t="s">
        <v>660</v>
      </c>
      <c r="B112" s="563"/>
      <c r="C112" s="546">
        <f>SUM(C76:C111)</f>
        <v>95118883.26976745</v>
      </c>
      <c r="D112" s="496"/>
      <c r="E112" s="497"/>
      <c r="F112" s="498"/>
      <c r="G112" s="498"/>
      <c r="H112" s="498"/>
      <c r="I112" s="498"/>
      <c r="J112" s="498"/>
      <c r="K112" s="498"/>
      <c r="L112" s="498"/>
      <c r="M112" s="498"/>
      <c r="N112" s="499"/>
    </row>
    <row r="114" spans="1:14" s="2" customFormat="1" ht="12.75" customHeight="1">
      <c r="A114" s="874" t="s">
        <v>151</v>
      </c>
      <c r="B114" s="876" t="s">
        <v>369</v>
      </c>
      <c r="C114" s="877" t="s">
        <v>541</v>
      </c>
      <c r="D114" s="564">
        <v>2010</v>
      </c>
      <c r="E114" s="880">
        <v>2011</v>
      </c>
      <c r="F114" s="880"/>
      <c r="G114" s="880">
        <v>2012</v>
      </c>
      <c r="H114" s="880"/>
      <c r="I114" s="880">
        <v>2013</v>
      </c>
      <c r="J114" s="880"/>
      <c r="K114" s="880">
        <v>2014</v>
      </c>
      <c r="L114" s="880"/>
      <c r="M114" s="880">
        <v>2015</v>
      </c>
      <c r="N114" s="880"/>
    </row>
    <row r="115" spans="1:14" s="2" customFormat="1" ht="15" customHeight="1">
      <c r="A115" s="875"/>
      <c r="B115" s="876"/>
      <c r="C115" s="878"/>
      <c r="D115" s="730" t="s">
        <v>542</v>
      </c>
      <c r="E115" s="730" t="s">
        <v>543</v>
      </c>
      <c r="F115" s="730" t="s">
        <v>542</v>
      </c>
      <c r="G115" s="730" t="s">
        <v>543</v>
      </c>
      <c r="H115" s="730" t="s">
        <v>542</v>
      </c>
      <c r="I115" s="730" t="s">
        <v>543</v>
      </c>
      <c r="J115" s="730" t="s">
        <v>542</v>
      </c>
      <c r="K115" s="730" t="s">
        <v>543</v>
      </c>
      <c r="L115" s="730" t="s">
        <v>542</v>
      </c>
      <c r="M115" s="730" t="s">
        <v>543</v>
      </c>
      <c r="N115" s="730" t="s">
        <v>542</v>
      </c>
    </row>
    <row r="116" spans="1:14" s="2" customFormat="1" ht="15" customHeight="1">
      <c r="A116" s="565" t="s">
        <v>540</v>
      </c>
      <c r="B116" s="876"/>
      <c r="C116" s="879"/>
      <c r="D116" s="731"/>
      <c r="E116" s="731"/>
      <c r="F116" s="731"/>
      <c r="G116" s="731"/>
      <c r="H116" s="731"/>
      <c r="I116" s="731"/>
      <c r="J116" s="731"/>
      <c r="K116" s="731"/>
      <c r="L116" s="731"/>
      <c r="M116" s="731"/>
      <c r="N116" s="731"/>
    </row>
    <row r="117" spans="1:14" s="13" customFormat="1" ht="89.25">
      <c r="A117" s="481" t="s">
        <v>125</v>
      </c>
      <c r="B117" s="566" t="s">
        <v>175</v>
      </c>
      <c r="C117" s="171">
        <v>90465</v>
      </c>
      <c r="D117" s="490"/>
      <c r="E117" s="522"/>
      <c r="F117" s="493"/>
      <c r="G117" s="493"/>
      <c r="H117" s="493"/>
      <c r="I117" s="493"/>
      <c r="J117" s="493"/>
      <c r="K117" s="493"/>
      <c r="L117" s="493"/>
      <c r="M117" s="493"/>
      <c r="N117" s="493"/>
    </row>
    <row r="118" spans="1:14" s="13" customFormat="1" ht="38.25">
      <c r="A118" s="511" t="s">
        <v>124</v>
      </c>
      <c r="B118" s="512" t="s">
        <v>29</v>
      </c>
      <c r="C118" s="513">
        <f>1867502/4.3</f>
        <v>434302.79069767444</v>
      </c>
      <c r="D118" s="229"/>
      <c r="E118" s="514"/>
      <c r="F118" s="230"/>
      <c r="G118" s="230"/>
      <c r="H118" s="230"/>
      <c r="I118" s="230"/>
      <c r="J118" s="230"/>
      <c r="K118" s="230"/>
      <c r="L118" s="230"/>
      <c r="M118" s="230"/>
      <c r="N118" s="230"/>
    </row>
    <row r="119" spans="1:14" s="177" customFormat="1" ht="52.5" customHeight="1">
      <c r="A119" s="511" t="s">
        <v>370</v>
      </c>
      <c r="B119" s="512" t="s">
        <v>377</v>
      </c>
      <c r="C119" s="513">
        <f>2100000/4.3</f>
        <v>488372.0930232558</v>
      </c>
      <c r="D119" s="179"/>
      <c r="E119" s="567"/>
      <c r="F119" s="174"/>
      <c r="G119" s="174"/>
      <c r="H119" s="174"/>
      <c r="I119" s="174"/>
      <c r="J119" s="174"/>
      <c r="K119" s="175"/>
      <c r="L119" s="175"/>
      <c r="M119" s="175"/>
      <c r="N119" s="175"/>
    </row>
    <row r="120" spans="1:14" s="177" customFormat="1" ht="128.25" customHeight="1">
      <c r="A120" s="501" t="s">
        <v>145</v>
      </c>
      <c r="B120" s="512" t="s">
        <v>35</v>
      </c>
      <c r="C120" s="221">
        <f>4700000/4.3</f>
        <v>1093023.2558139535</v>
      </c>
      <c r="D120" s="490"/>
      <c r="E120" s="492"/>
      <c r="F120" s="516"/>
      <c r="G120" s="516"/>
      <c r="H120" s="493"/>
      <c r="I120" s="493"/>
      <c r="J120" s="493"/>
      <c r="K120" s="493"/>
      <c r="L120" s="493"/>
      <c r="M120" s="493"/>
      <c r="N120" s="493"/>
    </row>
    <row r="121" spans="1:14" s="13" customFormat="1" ht="76.5">
      <c r="A121" s="511" t="s">
        <v>136</v>
      </c>
      <c r="B121" s="532" t="s">
        <v>179</v>
      </c>
      <c r="C121" s="221">
        <v>1843100</v>
      </c>
      <c r="D121" s="490"/>
      <c r="E121" s="492"/>
      <c r="F121" s="493"/>
      <c r="G121" s="493"/>
      <c r="H121" s="493"/>
      <c r="I121" s="493"/>
      <c r="J121" s="493"/>
      <c r="K121" s="493"/>
      <c r="L121" s="493"/>
      <c r="M121" s="493"/>
      <c r="N121" s="493"/>
    </row>
    <row r="122" spans="1:15" ht="51.75" customHeight="1">
      <c r="A122" s="501" t="s">
        <v>150</v>
      </c>
      <c r="B122" s="502" t="s">
        <v>384</v>
      </c>
      <c r="C122" s="221">
        <f>124890.48/4.3</f>
        <v>29044.297674418605</v>
      </c>
      <c r="D122" s="194"/>
      <c r="E122" s="194"/>
      <c r="F122" s="194"/>
      <c r="G122" s="194"/>
      <c r="H122" s="522"/>
      <c r="I122" s="522"/>
      <c r="J122" s="522"/>
      <c r="K122" s="493"/>
      <c r="L122" s="493"/>
      <c r="M122" s="493"/>
      <c r="N122" s="493"/>
      <c r="O122" s="13"/>
    </row>
    <row r="123" spans="1:14" s="13" customFormat="1" ht="25.5" customHeight="1">
      <c r="A123" s="568" t="s">
        <v>490</v>
      </c>
      <c r="B123" s="569" t="s">
        <v>59</v>
      </c>
      <c r="C123" s="570">
        <f>34056.26/4.3</f>
        <v>7920.06046511628</v>
      </c>
      <c r="D123" s="492"/>
      <c r="E123" s="493"/>
      <c r="F123" s="493"/>
      <c r="G123" s="493"/>
      <c r="H123" s="493"/>
      <c r="I123" s="493"/>
      <c r="J123" s="493"/>
      <c r="K123" s="493"/>
      <c r="L123" s="493"/>
      <c r="M123" s="493"/>
      <c r="N123" s="493"/>
    </row>
    <row r="124" spans="1:24" ht="25.5" customHeight="1">
      <c r="A124" s="571" t="s">
        <v>154</v>
      </c>
      <c r="B124" s="572" t="s">
        <v>60</v>
      </c>
      <c r="C124" s="573">
        <f>69551.44/4.3</f>
        <v>16174.753488372095</v>
      </c>
      <c r="D124" s="574"/>
      <c r="E124" s="574"/>
      <c r="F124" s="574"/>
      <c r="G124" s="574"/>
      <c r="H124" s="574"/>
      <c r="I124" s="574"/>
      <c r="J124" s="574"/>
      <c r="K124" s="574"/>
      <c r="L124" s="574"/>
      <c r="M124" s="574"/>
      <c r="N124" s="574"/>
      <c r="O124" s="575"/>
      <c r="P124" s="575"/>
      <c r="Q124" s="575"/>
      <c r="R124" s="575"/>
      <c r="S124" s="575"/>
      <c r="T124" s="575"/>
      <c r="U124" s="575"/>
      <c r="V124" s="575"/>
      <c r="W124" s="575"/>
      <c r="X124" s="575"/>
    </row>
    <row r="125" spans="1:14" ht="51">
      <c r="A125" s="538" t="s">
        <v>361</v>
      </c>
      <c r="B125" s="539" t="s">
        <v>65</v>
      </c>
      <c r="C125" s="540">
        <v>2220000</v>
      </c>
      <c r="D125" s="386"/>
      <c r="E125" s="385"/>
      <c r="F125" s="489"/>
      <c r="G125" s="489"/>
      <c r="H125" s="489"/>
      <c r="I125" s="489"/>
      <c r="J125" s="489"/>
      <c r="K125" s="489"/>
      <c r="L125" s="489"/>
      <c r="M125" s="489"/>
      <c r="N125" s="489"/>
    </row>
    <row r="126" spans="1:3" ht="12.75">
      <c r="A126" s="325"/>
      <c r="B126" s="576" t="s">
        <v>660</v>
      </c>
      <c r="C126" s="577">
        <f>SUM(C117:C125)</f>
        <v>6222402.25116279</v>
      </c>
    </row>
    <row r="129" spans="2:3" ht="12.75">
      <c r="B129" s="1" t="s">
        <v>602</v>
      </c>
      <c r="C129" s="578">
        <f>C126+C112+C70</f>
        <v>191349879.83488372</v>
      </c>
    </row>
    <row r="133" ht="12.75">
      <c r="C133" s="431"/>
    </row>
  </sheetData>
  <mergeCells count="100">
    <mergeCell ref="A2:N2"/>
    <mergeCell ref="A3:N3"/>
    <mergeCell ref="A1:N1"/>
    <mergeCell ref="L115:L116"/>
    <mergeCell ref="M115:M116"/>
    <mergeCell ref="N115:N116"/>
    <mergeCell ref="H115:H116"/>
    <mergeCell ref="I115:I116"/>
    <mergeCell ref="J115:J116"/>
    <mergeCell ref="K115:K116"/>
    <mergeCell ref="D115:D116"/>
    <mergeCell ref="E115:E116"/>
    <mergeCell ref="F115:F116"/>
    <mergeCell ref="G115:G116"/>
    <mergeCell ref="M74:M75"/>
    <mergeCell ref="N74:N75"/>
    <mergeCell ref="A114:A115"/>
    <mergeCell ref="B114:B116"/>
    <mergeCell ref="C114:C116"/>
    <mergeCell ref="E114:F114"/>
    <mergeCell ref="G114:H114"/>
    <mergeCell ref="I114:J114"/>
    <mergeCell ref="K114:L114"/>
    <mergeCell ref="M114:N114"/>
    <mergeCell ref="M73:N73"/>
    <mergeCell ref="D74:D75"/>
    <mergeCell ref="E74:E75"/>
    <mergeCell ref="F74:F75"/>
    <mergeCell ref="G74:G75"/>
    <mergeCell ref="H74:H75"/>
    <mergeCell ref="I74:I75"/>
    <mergeCell ref="J74:J75"/>
    <mergeCell ref="K74:K75"/>
    <mergeCell ref="L74:L75"/>
    <mergeCell ref="E73:F73"/>
    <mergeCell ref="G73:H73"/>
    <mergeCell ref="I73:J73"/>
    <mergeCell ref="K73:L73"/>
    <mergeCell ref="A65:B65"/>
    <mergeCell ref="A73:A74"/>
    <mergeCell ref="B73:B75"/>
    <mergeCell ref="C73:C75"/>
    <mergeCell ref="K58:K59"/>
    <mergeCell ref="L58:L59"/>
    <mergeCell ref="M58:M59"/>
    <mergeCell ref="N58:N59"/>
    <mergeCell ref="G58:G59"/>
    <mergeCell ref="H58:H59"/>
    <mergeCell ref="I58:I59"/>
    <mergeCell ref="J58:J59"/>
    <mergeCell ref="G57:H57"/>
    <mergeCell ref="I57:J57"/>
    <mergeCell ref="K57:L57"/>
    <mergeCell ref="M57:N57"/>
    <mergeCell ref="A57:A58"/>
    <mergeCell ref="B57:B59"/>
    <mergeCell ref="C57:C59"/>
    <mergeCell ref="E57:F57"/>
    <mergeCell ref="D58:D59"/>
    <mergeCell ref="E58:E59"/>
    <mergeCell ref="F58:F59"/>
    <mergeCell ref="G18:H18"/>
    <mergeCell ref="I18:J18"/>
    <mergeCell ref="K18:L18"/>
    <mergeCell ref="D19:D20"/>
    <mergeCell ref="H19:H20"/>
    <mergeCell ref="I19:I20"/>
    <mergeCell ref="J19:J20"/>
    <mergeCell ref="E19:E20"/>
    <mergeCell ref="F19:F20"/>
    <mergeCell ref="G19:G20"/>
    <mergeCell ref="A18:A19"/>
    <mergeCell ref="B18:B20"/>
    <mergeCell ref="C18:C20"/>
    <mergeCell ref="E18:F18"/>
    <mergeCell ref="L19:L20"/>
    <mergeCell ref="M19:M20"/>
    <mergeCell ref="M18:N18"/>
    <mergeCell ref="F6:F7"/>
    <mergeCell ref="G6:G7"/>
    <mergeCell ref="K6:K7"/>
    <mergeCell ref="L6:L7"/>
    <mergeCell ref="H6:H7"/>
    <mergeCell ref="I6:I7"/>
    <mergeCell ref="N6:N7"/>
    <mergeCell ref="K19:K20"/>
    <mergeCell ref="N19:N20"/>
    <mergeCell ref="A4:M4"/>
    <mergeCell ref="A5:A6"/>
    <mergeCell ref="B5:B7"/>
    <mergeCell ref="C5:C7"/>
    <mergeCell ref="E5:F5"/>
    <mergeCell ref="D6:D7"/>
    <mergeCell ref="K5:L5"/>
    <mergeCell ref="M5:N5"/>
    <mergeCell ref="E6:E7"/>
    <mergeCell ref="J6:J7"/>
    <mergeCell ref="G5:H5"/>
    <mergeCell ref="I5:J5"/>
    <mergeCell ref="M6:M7"/>
  </mergeCells>
  <printOptions/>
  <pageMargins left="0.26" right="0.19" top="0.51" bottom="0.48"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B4:L32"/>
  <sheetViews>
    <sheetView workbookViewId="0" topLeftCell="A1">
      <selection activeCell="E10" sqref="E10"/>
    </sheetView>
  </sheetViews>
  <sheetFormatPr defaultColWidth="9.140625" defaultRowHeight="12.75"/>
  <cols>
    <col min="2" max="2" width="29.28125" style="0" customWidth="1"/>
    <col min="3" max="3" width="19.140625" style="0" customWidth="1"/>
    <col min="4" max="4" width="15.7109375" style="0" customWidth="1"/>
    <col min="5" max="5" width="12.140625" style="0" customWidth="1"/>
    <col min="6" max="6" width="15.421875" style="0" customWidth="1"/>
    <col min="9" max="10" width="11.140625" style="0" bestFit="1" customWidth="1"/>
    <col min="11" max="11" width="10.140625" style="0" bestFit="1" customWidth="1"/>
    <col min="12" max="12" width="11.140625" style="0" bestFit="1" customWidth="1"/>
  </cols>
  <sheetData>
    <row r="3" ht="13.5" thickBot="1"/>
    <row r="4" spans="2:4" ht="25.5">
      <c r="B4" s="642" t="s">
        <v>536</v>
      </c>
      <c r="C4" s="643">
        <f>'POS Mediu'!$B$64+'POS CCE'!C94+'POS DRU'!C111+'AM POR 2011-2012'!C57+PODCA!B37+POST!B47+POAT!C67</f>
        <v>101568529.83746922</v>
      </c>
      <c r="D4" s="644">
        <f>C4/$C$7</f>
        <v>0.3779798735585783</v>
      </c>
    </row>
    <row r="5" spans="2:4" ht="25.5">
      <c r="B5" s="645" t="s">
        <v>537</v>
      </c>
      <c r="C5" s="3">
        <f>'POS Mediu'!$B$65+'POS CCE'!C95+'POS DRU'!C112+'AM POR 2011-2012'!C58+PODCA!B38+POST!B48+POAT!C68</f>
        <v>142917570.15863314</v>
      </c>
      <c r="D5" s="646">
        <f>C5/$C$7</f>
        <v>0.531857310372638</v>
      </c>
    </row>
    <row r="6" spans="2:4" ht="25.5" customHeight="1">
      <c r="B6" s="647" t="s">
        <v>538</v>
      </c>
      <c r="C6" s="4">
        <f>'POS Mediu'!$B$66+'POS CCE'!C96+'POS DRU'!C113+'AM POR 2011-2012'!C59+PODCA!B39+POST!B49+POAT!C69</f>
        <v>24228021.95232034</v>
      </c>
      <c r="D6" s="648">
        <f>C6/$C$7</f>
        <v>0.09016281606878367</v>
      </c>
    </row>
    <row r="7" spans="2:4" ht="29.25" customHeight="1" thickBot="1">
      <c r="B7" s="649" t="s">
        <v>539</v>
      </c>
      <c r="C7" s="650">
        <f>SUM(C4:C6)</f>
        <v>268714121.94842273</v>
      </c>
      <c r="D7" s="669">
        <f>C7/$C$7</f>
        <v>1</v>
      </c>
    </row>
    <row r="8" ht="19.5" customHeight="1">
      <c r="B8" t="s">
        <v>316</v>
      </c>
    </row>
    <row r="9" ht="29.25" customHeight="1"/>
    <row r="24" spans="3:12" ht="51">
      <c r="C24" s="699" t="s">
        <v>405</v>
      </c>
      <c r="D24" s="699" t="s">
        <v>600</v>
      </c>
      <c r="E24" s="699" t="s">
        <v>601</v>
      </c>
      <c r="F24" s="699" t="s">
        <v>318</v>
      </c>
      <c r="I24" s="699"/>
      <c r="J24" s="699"/>
      <c r="K24" s="699"/>
      <c r="L24" s="699"/>
    </row>
    <row r="25" spans="2:12" ht="12.75">
      <c r="B25" s="252" t="s">
        <v>78</v>
      </c>
      <c r="C25" s="431">
        <f>'POS Mediu'!B64</f>
        <v>11671900</v>
      </c>
      <c r="D25" s="431">
        <f>'POS Mediu'!B65</f>
        <v>14283470</v>
      </c>
      <c r="E25" s="431">
        <f>'POS Mediu'!B66</f>
        <v>4364578</v>
      </c>
      <c r="F25" s="431">
        <f>SUM(C25:E25)</f>
        <v>30319948</v>
      </c>
      <c r="H25" s="252"/>
      <c r="I25" s="431"/>
      <c r="J25" s="431"/>
      <c r="K25" s="431"/>
      <c r="L25" s="431"/>
    </row>
    <row r="26" spans="2:6" ht="12.75">
      <c r="B26" s="252" t="s">
        <v>79</v>
      </c>
      <c r="C26" s="431">
        <f>'POS CCE'!$C$94</f>
        <v>30779689.80232558</v>
      </c>
      <c r="D26" s="431">
        <f>'POS CCE'!$C$95</f>
        <v>19417464.06976744</v>
      </c>
      <c r="E26" s="431">
        <f>'POS CCE'!$C$96</f>
        <v>3233438.4418604653</v>
      </c>
      <c r="F26" s="431">
        <f aca="true" t="shared" si="0" ref="F26:F31">SUM(C26:E26)</f>
        <v>53430592.31395349</v>
      </c>
    </row>
    <row r="27" spans="2:6" ht="12.75">
      <c r="B27" s="252" t="s">
        <v>80</v>
      </c>
      <c r="C27" s="431">
        <f>'POS DRU'!$C$111</f>
        <v>15115084.22</v>
      </c>
      <c r="D27" s="431">
        <f>'POS DRU'!$C$112</f>
        <v>36979060.12</v>
      </c>
      <c r="E27" s="431">
        <f>'POS DRU'!$C$113</f>
        <v>3643869.78</v>
      </c>
      <c r="F27" s="431">
        <f t="shared" si="0"/>
        <v>55738014.12</v>
      </c>
    </row>
    <row r="28" spans="2:6" ht="12.75">
      <c r="B28" s="252" t="s">
        <v>84</v>
      </c>
      <c r="C28" s="431">
        <f>'AM POR 2011-2012'!C57</f>
        <v>4209090.036771551</v>
      </c>
      <c r="D28" s="431">
        <f>'AM POR 2011-2012'!C58</f>
        <v>3018400.663284305</v>
      </c>
      <c r="E28" s="431">
        <f>'AM POR 2011-2012'!C59</f>
        <v>3379765.9304598765</v>
      </c>
      <c r="F28" s="431">
        <f t="shared" si="0"/>
        <v>10607256.630515732</v>
      </c>
    </row>
    <row r="29" spans="2:6" ht="12.75">
      <c r="B29" s="252" t="s">
        <v>81</v>
      </c>
      <c r="C29" s="431">
        <f>PODCA!B37</f>
        <v>3329488.39</v>
      </c>
      <c r="D29" s="431">
        <f>PODCA!B38</f>
        <v>2717830.38</v>
      </c>
      <c r="E29" s="431">
        <f>PODCA!B39</f>
        <v>1391139.8</v>
      </c>
      <c r="F29" s="431">
        <f t="shared" si="0"/>
        <v>7438458.569999999</v>
      </c>
    </row>
    <row r="30" spans="2:6" ht="12.75">
      <c r="B30" s="252" t="s">
        <v>82</v>
      </c>
      <c r="C30" s="431">
        <f>POST!B47</f>
        <v>15332828</v>
      </c>
      <c r="D30" s="431">
        <f>POST!B48</f>
        <v>4723200</v>
      </c>
      <c r="E30" s="431">
        <f>POST!B49</f>
        <v>1115230</v>
      </c>
      <c r="F30" s="431">
        <f t="shared" si="0"/>
        <v>21171258</v>
      </c>
    </row>
    <row r="31" spans="2:6" ht="12.75">
      <c r="B31" s="252" t="s">
        <v>83</v>
      </c>
      <c r="C31" s="431">
        <f>POAT!C67</f>
        <v>21130449.388372093</v>
      </c>
      <c r="D31" s="431">
        <f>POAT!C68</f>
        <v>61778144.9255814</v>
      </c>
      <c r="E31" s="431">
        <f>POAT!C69</f>
        <v>7100000</v>
      </c>
      <c r="F31" s="431">
        <f t="shared" si="0"/>
        <v>90008594.31395349</v>
      </c>
    </row>
    <row r="32" spans="2:6" ht="12.75">
      <c r="B32" s="252" t="s">
        <v>318</v>
      </c>
      <c r="C32" s="431">
        <f>SUM(C25:C31)</f>
        <v>101568529.83746922</v>
      </c>
      <c r="D32" s="431">
        <f>SUM(D25:D31)</f>
        <v>142917570.15863314</v>
      </c>
      <c r="E32" s="431">
        <f>SUM(E25:E31)</f>
        <v>24228021.95232034</v>
      </c>
      <c r="F32" s="431">
        <f>SUM(F25:F31)</f>
        <v>268714121.9484227</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cristina.patrascoiu</dc:creator>
  <cp:keywords/>
  <dc:description/>
  <cp:lastModifiedBy>cristina.patrascoiu</cp:lastModifiedBy>
  <cp:lastPrinted>2010-12-13T07:17:14Z</cp:lastPrinted>
  <dcterms:created xsi:type="dcterms:W3CDTF">2010-11-29T13:43:55Z</dcterms:created>
  <dcterms:modified xsi:type="dcterms:W3CDTF">2010-12-14T07:31:19Z</dcterms:modified>
  <cp:category/>
  <cp:version/>
  <cp:contentType/>
  <cp:contentStatus/>
</cp:coreProperties>
</file>